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24226"/>
  <mc:AlternateContent xmlns:mc="http://schemas.openxmlformats.org/markup-compatibility/2006">
    <mc:Choice Requires="x15">
      <x15ac:absPath xmlns:x15ac="http://schemas.microsoft.com/office/spreadsheetml/2010/11/ac" url="D:\INFO\Downloads\"/>
    </mc:Choice>
  </mc:AlternateContent>
  <xr:revisionPtr revIDLastSave="0" documentId="13_ncr:1_{8AAE9585-F9CC-4184-A5FC-493B1DF6A04F}" xr6:coauthVersionLast="47" xr6:coauthVersionMax="47" xr10:uidLastSave="{00000000-0000-0000-0000-000000000000}"/>
  <workbookProtection workbookAlgorithmName="SHA-512" workbookHashValue="zOrlA2i9AKP29EdRDgF9CFtjbkph3Qa4ge+Pw5tbN5ZwlDy29u0uF5M92ieHi+V5gjgW9WqU/DfSOmq4DpM6SQ==" workbookSaltValue="BziFpMd7t2yuqn1ASlkQGA==" workbookSpinCount="100000" lockStructure="1"/>
  <bookViews>
    <workbookView xWindow="-120" yWindow="-120" windowWidth="24240" windowHeight="13140" tabRatio="958" firstSheet="8" activeTab="13" xr2:uid="{00000000-000D-0000-FFFF-FFFF00000000}"/>
  </bookViews>
  <sheets>
    <sheet name="Formulario" sheetId="16" state="hidden" r:id="rId1"/>
    <sheet name="PORTADA" sheetId="27" r:id="rId2"/>
    <sheet name="MODELO DE NEGOCIO" sheetId="42" r:id="rId3"/>
    <sheet name="PLAN DE NEGOCIO" sheetId="43" r:id="rId4"/>
    <sheet name="1- EL EMPRENDEDOR" sheetId="34" r:id="rId5"/>
    <sheet name="2- PROBLEMA O NECESIDAD" sheetId="9" r:id="rId6"/>
    <sheet name="3- QUIÉN ES EL PROTAGONISTA" sheetId="2" r:id="rId7"/>
    <sheet name="4- SOLUCIÓN -PROPUESTA DE VALOR" sheetId="3" r:id="rId8"/>
    <sheet name="5- COMPETENCIA" sheetId="30" r:id="rId9"/>
    <sheet name="6- CANALES" sheetId="31" r:id="rId10"/>
    <sheet name="7- FICHA TÉCNICA PRODUCTO" sheetId="36" r:id="rId11"/>
    <sheet name="8- OPORTUNIDAD COMERCIAL" sheetId="28" r:id="rId12"/>
    <sheet name="9- VALIDACIÓN" sheetId="29" r:id="rId13"/>
    <sheet name="10- LAS CIFRAS" sheetId="32" r:id="rId14"/>
    <sheet name="PROYECCIÓN" sheetId="41" r:id="rId15"/>
    <sheet name="11- EQUIPO DE TRABAJO" sheetId="35" r:id="rId16"/>
    <sheet name="12- NORMATIVIDAD" sheetId="37" r:id="rId17"/>
    <sheet name="13- PROCESO PR-SR" sheetId="38" r:id="rId18"/>
    <sheet name="14- CAPACIDAD INSTALADA" sheetId="39" r:id="rId19"/>
    <sheet name="15- RIESGOS" sheetId="40" r:id="rId20"/>
    <sheet name="Hoja8" sheetId="33" state="hidden" r:id="rId21"/>
  </sheets>
  <calcPr calcId="191029"/>
</workbook>
</file>

<file path=xl/calcChain.xml><?xml version="1.0" encoding="utf-8"?>
<calcChain xmlns="http://schemas.openxmlformats.org/spreadsheetml/2006/main">
  <c r="L37" i="32" l="1"/>
  <c r="M37" i="32" s="1"/>
  <c r="N37" i="32" s="1"/>
  <c r="O37" i="32" s="1"/>
  <c r="L36" i="32"/>
  <c r="D28" i="32"/>
  <c r="L34" i="32"/>
  <c r="M34" i="32" s="1"/>
  <c r="L29" i="32"/>
  <c r="J24" i="31"/>
  <c r="J23" i="31"/>
  <c r="J21" i="31"/>
  <c r="J20" i="31"/>
  <c r="J18" i="31"/>
  <c r="J17" i="31"/>
  <c r="J15" i="31"/>
  <c r="J14" i="31"/>
  <c r="J12" i="31"/>
  <c r="J11" i="31"/>
  <c r="M35" i="32" l="1"/>
  <c r="N35" i="32" s="1"/>
  <c r="O35" i="32" s="1"/>
  <c r="M36" i="32"/>
  <c r="N36" i="32" s="1"/>
  <c r="O36" i="32" s="1"/>
  <c r="L35" i="32"/>
  <c r="N34" i="32"/>
  <c r="O34" i="32" s="1"/>
  <c r="C232" i="43"/>
  <c r="B232" i="43"/>
  <c r="C230" i="43"/>
  <c r="B230" i="43"/>
  <c r="C228" i="43"/>
  <c r="B228" i="43"/>
  <c r="C226" i="43"/>
  <c r="B226" i="43"/>
  <c r="C224" i="43"/>
  <c r="B224" i="43"/>
  <c r="C222" i="43"/>
  <c r="B222" i="43"/>
  <c r="C220" i="43"/>
  <c r="B220" i="43"/>
  <c r="A232" i="43"/>
  <c r="A230" i="43"/>
  <c r="A228" i="43"/>
  <c r="A231" i="43"/>
  <c r="B231" i="43"/>
  <c r="A233" i="43"/>
  <c r="B233" i="43"/>
  <c r="A229" i="43"/>
  <c r="B229" i="43"/>
  <c r="A226" i="43"/>
  <c r="A224" i="43"/>
  <c r="A222" i="43"/>
  <c r="A223" i="43"/>
  <c r="A225" i="43"/>
  <c r="A227" i="43"/>
  <c r="A220" i="43"/>
  <c r="A221" i="43"/>
  <c r="B221" i="43"/>
  <c r="B223" i="43"/>
  <c r="B225" i="43"/>
  <c r="B227" i="43"/>
  <c r="C218" i="43"/>
  <c r="B218" i="43"/>
  <c r="B219" i="43"/>
  <c r="A218" i="43"/>
  <c r="A219" i="43"/>
  <c r="K212" i="43"/>
  <c r="J212" i="43"/>
  <c r="I212" i="43"/>
  <c r="G212" i="43"/>
  <c r="G213" i="43" a="1"/>
  <c r="G213" i="43" s="1"/>
  <c r="E212" i="43"/>
  <c r="C212" i="43"/>
  <c r="B212" i="43"/>
  <c r="A212" i="43"/>
  <c r="O19" i="39"/>
  <c r="O17" i="39"/>
  <c r="O13" i="39"/>
  <c r="O15" i="39"/>
  <c r="A201" i="43"/>
  <c r="D201" i="43"/>
  <c r="E201" i="43"/>
  <c r="F201" i="43"/>
  <c r="G201" i="43"/>
  <c r="A202" i="43"/>
  <c r="D202" i="43"/>
  <c r="E202" i="43"/>
  <c r="F202" i="43"/>
  <c r="G202" i="43"/>
  <c r="A203" i="43"/>
  <c r="D203" i="43"/>
  <c r="E203" i="43"/>
  <c r="F203" i="43"/>
  <c r="G203" i="43"/>
  <c r="A204" i="43"/>
  <c r="D204" i="43"/>
  <c r="E204" i="43"/>
  <c r="F204" i="43"/>
  <c r="G204" i="43"/>
  <c r="A205" i="43"/>
  <c r="D205" i="43"/>
  <c r="E205" i="43"/>
  <c r="F205" i="43"/>
  <c r="G205" i="43"/>
  <c r="G200" i="43"/>
  <c r="F200" i="43"/>
  <c r="E200" i="43"/>
  <c r="D200" i="43"/>
  <c r="A200" i="43"/>
  <c r="B190" i="43"/>
  <c r="B191" i="43"/>
  <c r="B192" i="43"/>
  <c r="B193" i="43"/>
  <c r="B194" i="43"/>
  <c r="H190" i="43"/>
  <c r="H191" i="43"/>
  <c r="H192" i="43"/>
  <c r="H193" i="43"/>
  <c r="H194" i="43"/>
  <c r="J191" i="43"/>
  <c r="J192" i="43"/>
  <c r="J193" i="43"/>
  <c r="J194" i="43"/>
  <c r="J190" i="43"/>
  <c r="J189" i="43"/>
  <c r="H189" i="43"/>
  <c r="B189" i="43"/>
  <c r="A190" i="43"/>
  <c r="A191" i="43"/>
  <c r="A192" i="43"/>
  <c r="A193" i="43"/>
  <c r="A194" i="43"/>
  <c r="A189" i="43"/>
  <c r="F19" i="32"/>
  <c r="I19" i="32" s="1"/>
  <c r="M29" i="32"/>
  <c r="M26" i="32"/>
  <c r="M27" i="32"/>
  <c r="M28" i="32"/>
  <c r="M24" i="32"/>
  <c r="M25" i="32"/>
  <c r="M23" i="32"/>
  <c r="M12" i="32"/>
  <c r="M13" i="32"/>
  <c r="M14" i="32"/>
  <c r="M15" i="32"/>
  <c r="M16" i="32"/>
  <c r="M17" i="32"/>
  <c r="M18" i="32"/>
  <c r="M11" i="32"/>
  <c r="F11" i="32"/>
  <c r="F12" i="32"/>
  <c r="I12" i="32" s="1"/>
  <c r="F13" i="32"/>
  <c r="D58" i="32"/>
  <c r="F58" i="32"/>
  <c r="H58" i="32"/>
  <c r="J58" i="32"/>
  <c r="B58" i="32"/>
  <c r="B183" i="43"/>
  <c r="A183" i="43"/>
  <c r="B182" i="43"/>
  <c r="A182" i="43"/>
  <c r="B181" i="43"/>
  <c r="A181" i="43"/>
  <c r="B180" i="43"/>
  <c r="A180" i="43"/>
  <c r="A171" i="43"/>
  <c r="F169" i="43"/>
  <c r="D169" i="43"/>
  <c r="C169" i="43"/>
  <c r="B169" i="43"/>
  <c r="A169" i="43"/>
  <c r="F168" i="43"/>
  <c r="D168" i="43"/>
  <c r="C168" i="43"/>
  <c r="B168" i="43"/>
  <c r="A168" i="43"/>
  <c r="F167" i="43"/>
  <c r="D167" i="43"/>
  <c r="C167" i="43"/>
  <c r="B167" i="43"/>
  <c r="A167" i="43"/>
  <c r="F166" i="43"/>
  <c r="D166" i="43"/>
  <c r="C166" i="43"/>
  <c r="B166" i="43"/>
  <c r="A166" i="43"/>
  <c r="F165" i="43"/>
  <c r="D165" i="43"/>
  <c r="C165" i="43"/>
  <c r="B165" i="43"/>
  <c r="A165" i="43"/>
  <c r="F164" i="43"/>
  <c r="D164" i="43"/>
  <c r="C164" i="43"/>
  <c r="B164" i="43"/>
  <c r="A164" i="43"/>
  <c r="F163" i="43"/>
  <c r="D163" i="43"/>
  <c r="C163" i="43"/>
  <c r="B163" i="43"/>
  <c r="A163" i="43"/>
  <c r="F162" i="43"/>
  <c r="E162" i="43"/>
  <c r="D162" i="43"/>
  <c r="C162" i="43"/>
  <c r="B162" i="43"/>
  <c r="A162" i="43"/>
  <c r="A161" i="43"/>
  <c r="F159" i="43"/>
  <c r="E159" i="43"/>
  <c r="D159" i="43"/>
  <c r="C159" i="43"/>
  <c r="B159" i="43"/>
  <c r="A159" i="43"/>
  <c r="F158" i="43"/>
  <c r="D158" i="43"/>
  <c r="C158" i="43"/>
  <c r="B158" i="43"/>
  <c r="A158" i="43"/>
  <c r="F157" i="43"/>
  <c r="D157" i="43"/>
  <c r="C157" i="43"/>
  <c r="B157" i="43"/>
  <c r="A157" i="43"/>
  <c r="F156" i="43"/>
  <c r="D156" i="43"/>
  <c r="C156" i="43"/>
  <c r="B156" i="43"/>
  <c r="A156" i="43"/>
  <c r="F155" i="43"/>
  <c r="D155" i="43"/>
  <c r="C155" i="43"/>
  <c r="B155" i="43"/>
  <c r="A155" i="43"/>
  <c r="F154" i="43"/>
  <c r="D154" i="43"/>
  <c r="C154" i="43"/>
  <c r="B154" i="43"/>
  <c r="A154" i="43"/>
  <c r="F153" i="43"/>
  <c r="D153" i="43"/>
  <c r="C153" i="43"/>
  <c r="B153" i="43"/>
  <c r="A153" i="43"/>
  <c r="F152" i="43"/>
  <c r="D152" i="43"/>
  <c r="C152" i="43"/>
  <c r="B152" i="43"/>
  <c r="A152" i="43"/>
  <c r="F151" i="43"/>
  <c r="D151" i="43"/>
  <c r="C151" i="43"/>
  <c r="B151" i="43"/>
  <c r="A151" i="43"/>
  <c r="F150" i="43"/>
  <c r="E150" i="43"/>
  <c r="D150" i="43"/>
  <c r="C150" i="43"/>
  <c r="B150" i="43"/>
  <c r="A150" i="43"/>
  <c r="A149" i="43"/>
  <c r="A138" i="43"/>
  <c r="A137" i="43"/>
  <c r="A131" i="43"/>
  <c r="A130" i="43"/>
  <c r="A124" i="43"/>
  <c r="A123" i="43"/>
  <c r="A109" i="43"/>
  <c r="A108" i="43"/>
  <c r="A105" i="43"/>
  <c r="A104" i="43"/>
  <c r="A98" i="43"/>
  <c r="A97" i="43"/>
  <c r="A85" i="43"/>
  <c r="A84" i="43"/>
  <c r="A77" i="43"/>
  <c r="A76" i="43"/>
  <c r="A70" i="43"/>
  <c r="A69" i="43"/>
  <c r="I64" i="43"/>
  <c r="F64" i="43"/>
  <c r="D64" i="43"/>
  <c r="A64" i="43"/>
  <c r="I63" i="43"/>
  <c r="F63" i="43"/>
  <c r="D63" i="43"/>
  <c r="A63" i="43"/>
  <c r="I62" i="43"/>
  <c r="F62" i="43"/>
  <c r="D62" i="43"/>
  <c r="A62" i="43"/>
  <c r="I61" i="43"/>
  <c r="F61" i="43"/>
  <c r="D61" i="43"/>
  <c r="A61" i="43"/>
  <c r="I60" i="43"/>
  <c r="F60" i="43"/>
  <c r="D60" i="43"/>
  <c r="A60" i="43"/>
  <c r="I59" i="43"/>
  <c r="F59" i="43"/>
  <c r="D59" i="43"/>
  <c r="A59" i="43"/>
  <c r="I58" i="43"/>
  <c r="F58" i="43"/>
  <c r="D58" i="43"/>
  <c r="A58" i="43"/>
  <c r="I57" i="43"/>
  <c r="F57" i="43"/>
  <c r="D57" i="43"/>
  <c r="A57" i="43"/>
  <c r="I56" i="43"/>
  <c r="F56" i="43"/>
  <c r="D56" i="43"/>
  <c r="A56" i="43"/>
  <c r="I55" i="43"/>
  <c r="F55" i="43"/>
  <c r="D55" i="43"/>
  <c r="A55" i="43"/>
  <c r="I54" i="43"/>
  <c r="F54" i="43"/>
  <c r="D54" i="43"/>
  <c r="A54" i="43"/>
  <c r="I53" i="43"/>
  <c r="F53" i="43"/>
  <c r="D53" i="43"/>
  <c r="A53" i="43"/>
  <c r="H47" i="43"/>
  <c r="F47" i="43"/>
  <c r="C47" i="43"/>
  <c r="A47" i="43"/>
  <c r="H46" i="43"/>
  <c r="F46" i="43"/>
  <c r="C46" i="43"/>
  <c r="A46" i="43"/>
  <c r="H45" i="43"/>
  <c r="F45" i="43"/>
  <c r="C45" i="43"/>
  <c r="A45" i="43"/>
  <c r="H44" i="43"/>
  <c r="F44" i="43"/>
  <c r="C44" i="43"/>
  <c r="A44" i="43"/>
  <c r="H43" i="43"/>
  <c r="F43" i="43"/>
  <c r="C43" i="43"/>
  <c r="A43" i="43"/>
  <c r="H42" i="43"/>
  <c r="F42" i="43"/>
  <c r="C42" i="43"/>
  <c r="A42" i="43"/>
  <c r="A38" i="43"/>
  <c r="A33" i="43" a="1"/>
  <c r="A33" i="43" s="1"/>
  <c r="A32" i="43" a="1"/>
  <c r="A32" i="43" s="1"/>
  <c r="A31" i="43"/>
  <c r="A26" i="43"/>
  <c r="A21" i="43"/>
  <c r="C14" i="43"/>
  <c r="A14" i="43"/>
  <c r="C13" i="43"/>
  <c r="A13" i="43"/>
  <c r="C12" i="43"/>
  <c r="A12" i="43"/>
  <c r="C11" i="43"/>
  <c r="A11" i="43"/>
  <c r="C14" i="42"/>
  <c r="A14" i="42"/>
  <c r="C13" i="42"/>
  <c r="A13" i="42"/>
  <c r="C12" i="42"/>
  <c r="A12" i="42"/>
  <c r="C11" i="42"/>
  <c r="A11" i="42"/>
  <c r="A196" i="42"/>
  <c r="B196" i="42"/>
  <c r="B195" i="42"/>
  <c r="A195" i="42"/>
  <c r="B194" i="42"/>
  <c r="A194" i="42"/>
  <c r="B193" i="42"/>
  <c r="A193" i="42"/>
  <c r="A184" i="42"/>
  <c r="A176" i="42"/>
  <c r="B176" i="42"/>
  <c r="C176" i="42"/>
  <c r="D176" i="42"/>
  <c r="F176" i="42"/>
  <c r="A177" i="42"/>
  <c r="B177" i="42"/>
  <c r="C177" i="42"/>
  <c r="D177" i="42"/>
  <c r="F177" i="42"/>
  <c r="A178" i="42"/>
  <c r="B178" i="42"/>
  <c r="C178" i="42"/>
  <c r="D178" i="42"/>
  <c r="F178" i="42"/>
  <c r="A179" i="42"/>
  <c r="B179" i="42"/>
  <c r="C179" i="42"/>
  <c r="D179" i="42"/>
  <c r="F179" i="42"/>
  <c r="A180" i="42"/>
  <c r="B180" i="42"/>
  <c r="C180" i="42"/>
  <c r="D180" i="42"/>
  <c r="F180" i="42"/>
  <c r="A181" i="42"/>
  <c r="B181" i="42"/>
  <c r="C181" i="42"/>
  <c r="D181" i="42"/>
  <c r="F181" i="42"/>
  <c r="A182" i="42"/>
  <c r="B182" i="42"/>
  <c r="C182" i="42"/>
  <c r="D182" i="42"/>
  <c r="F182" i="42"/>
  <c r="B163" i="42"/>
  <c r="C163" i="42"/>
  <c r="D163" i="42"/>
  <c r="E163" i="42"/>
  <c r="F163" i="42"/>
  <c r="B164" i="42"/>
  <c r="C164" i="42"/>
  <c r="D164" i="42"/>
  <c r="F164" i="42"/>
  <c r="B165" i="42"/>
  <c r="C165" i="42"/>
  <c r="D165" i="42"/>
  <c r="F165" i="42"/>
  <c r="B166" i="42"/>
  <c r="C166" i="42"/>
  <c r="D166" i="42"/>
  <c r="F166" i="42"/>
  <c r="B167" i="42"/>
  <c r="C167" i="42"/>
  <c r="D167" i="42"/>
  <c r="F167" i="42"/>
  <c r="B168" i="42"/>
  <c r="C168" i="42"/>
  <c r="D168" i="42"/>
  <c r="F168" i="42"/>
  <c r="B169" i="42"/>
  <c r="C169" i="42"/>
  <c r="D169" i="42"/>
  <c r="F169" i="42"/>
  <c r="B170" i="42"/>
  <c r="C170" i="42"/>
  <c r="D170" i="42"/>
  <c r="F170" i="42"/>
  <c r="B171" i="42"/>
  <c r="C171" i="42"/>
  <c r="D171" i="42"/>
  <c r="F171" i="42"/>
  <c r="B172" i="42"/>
  <c r="C172" i="42"/>
  <c r="D172" i="42"/>
  <c r="E172" i="42"/>
  <c r="F172" i="42"/>
  <c r="B175" i="42"/>
  <c r="C175" i="42"/>
  <c r="D175" i="42"/>
  <c r="E175" i="42"/>
  <c r="F175" i="42"/>
  <c r="A163" i="42"/>
  <c r="A164" i="42"/>
  <c r="A165" i="42"/>
  <c r="A166" i="42"/>
  <c r="A167" i="42"/>
  <c r="A168" i="42"/>
  <c r="A169" i="42"/>
  <c r="A170" i="42"/>
  <c r="A171" i="42"/>
  <c r="A172" i="42"/>
  <c r="A174" i="42"/>
  <c r="A175" i="42"/>
  <c r="A162" i="42"/>
  <c r="A151" i="42"/>
  <c r="A150" i="42"/>
  <c r="A144" i="42"/>
  <c r="A143" i="42"/>
  <c r="A137" i="42"/>
  <c r="A136" i="42"/>
  <c r="A122" i="42"/>
  <c r="A121" i="42"/>
  <c r="A118" i="42"/>
  <c r="A117" i="42"/>
  <c r="A111" i="42"/>
  <c r="A110" i="42"/>
  <c r="A98" i="42"/>
  <c r="A97" i="42"/>
  <c r="A90" i="42"/>
  <c r="A89" i="42"/>
  <c r="A83" i="42"/>
  <c r="A82" i="42"/>
  <c r="A76" i="42"/>
  <c r="D76" i="42"/>
  <c r="F76" i="42"/>
  <c r="I76" i="42"/>
  <c r="A77" i="42"/>
  <c r="D77" i="42"/>
  <c r="F77" i="42"/>
  <c r="I77" i="42"/>
  <c r="A67" i="42"/>
  <c r="D67" i="42"/>
  <c r="F67" i="42"/>
  <c r="I67" i="42"/>
  <c r="A68" i="42"/>
  <c r="D68" i="42"/>
  <c r="F68" i="42"/>
  <c r="I68" i="42"/>
  <c r="A69" i="42"/>
  <c r="D69" i="42"/>
  <c r="F69" i="42"/>
  <c r="I69" i="42"/>
  <c r="A70" i="42"/>
  <c r="D70" i="42"/>
  <c r="F70" i="42"/>
  <c r="I70" i="42"/>
  <c r="A71" i="42"/>
  <c r="D71" i="42"/>
  <c r="F71" i="42"/>
  <c r="I71" i="42"/>
  <c r="A72" i="42"/>
  <c r="D72" i="42"/>
  <c r="F72" i="42"/>
  <c r="I72" i="42"/>
  <c r="A73" i="42"/>
  <c r="D73" i="42"/>
  <c r="F73" i="42"/>
  <c r="I73" i="42"/>
  <c r="A74" i="42"/>
  <c r="D74" i="42"/>
  <c r="F74" i="42"/>
  <c r="I74" i="42"/>
  <c r="A75" i="42"/>
  <c r="D75" i="42"/>
  <c r="F75" i="42"/>
  <c r="I75" i="42"/>
  <c r="D66" i="42"/>
  <c r="F66" i="42"/>
  <c r="I66" i="42"/>
  <c r="A66" i="42"/>
  <c r="K42" i="42"/>
  <c r="H42" i="42"/>
  <c r="E42" i="42"/>
  <c r="K47" i="42"/>
  <c r="K46" i="42"/>
  <c r="K45" i="42"/>
  <c r="K44" i="42"/>
  <c r="K43" i="42"/>
  <c r="H47" i="42"/>
  <c r="H46" i="42"/>
  <c r="H45" i="42"/>
  <c r="H44" i="42"/>
  <c r="H43" i="42"/>
  <c r="E47" i="42"/>
  <c r="E46" i="42"/>
  <c r="E45" i="42"/>
  <c r="E44" i="42"/>
  <c r="E43" i="42"/>
  <c r="B47" i="42"/>
  <c r="B46" i="42"/>
  <c r="B45" i="42"/>
  <c r="B44" i="42"/>
  <c r="B43" i="42"/>
  <c r="B42" i="42"/>
  <c r="A38" i="42"/>
  <c r="A31" i="42"/>
  <c r="A33" i="42" a="1"/>
  <c r="A33" i="42" s="1"/>
  <c r="A32" i="42" a="1"/>
  <c r="A32" i="42" s="1"/>
  <c r="A26" i="42"/>
  <c r="A21" i="42"/>
  <c r="K42" i="32"/>
  <c r="D13" i="41" s="1"/>
  <c r="E13" i="41" s="1"/>
  <c r="F13" i="41" s="1"/>
  <c r="G13" i="41" s="1"/>
  <c r="H13" i="41" s="1"/>
  <c r="L42" i="32" l="1"/>
  <c r="M19" i="32"/>
  <c r="M30" i="32"/>
  <c r="C36" i="32" s="1"/>
  <c r="M42" i="32"/>
  <c r="C34" i="32" l="1"/>
  <c r="E34" i="32" s="1"/>
  <c r="D8" i="41"/>
  <c r="E8" i="41" s="1"/>
  <c r="F8" i="41" s="1"/>
  <c r="G8" i="41" s="1"/>
  <c r="H8" i="41" s="1"/>
  <c r="O42" i="32"/>
  <c r="N42" i="32"/>
  <c r="C41" i="32"/>
  <c r="D41" i="32" s="1"/>
  <c r="O11" i="39"/>
  <c r="C46" i="32"/>
  <c r="B19" i="39"/>
  <c r="B17" i="39"/>
  <c r="B15" i="39"/>
  <c r="B13" i="39"/>
  <c r="B11" i="39"/>
  <c r="I57" i="32"/>
  <c r="I56" i="32"/>
  <c r="I55" i="32"/>
  <c r="I54" i="32"/>
  <c r="I53" i="32"/>
  <c r="I52" i="32"/>
  <c r="I51" i="32"/>
  <c r="I50" i="32"/>
  <c r="I49" i="32"/>
  <c r="I48" i="32"/>
  <c r="I47" i="32"/>
  <c r="C47" i="32"/>
  <c r="C48" i="32"/>
  <c r="C49" i="32"/>
  <c r="C50" i="32"/>
  <c r="C51" i="32"/>
  <c r="C52" i="32"/>
  <c r="C53" i="32"/>
  <c r="C54" i="32"/>
  <c r="C55" i="32"/>
  <c r="C56" i="32"/>
  <c r="C57" i="32"/>
  <c r="F14" i="32"/>
  <c r="F15" i="32"/>
  <c r="I15" i="32" s="1"/>
  <c r="F16" i="32"/>
  <c r="I16" i="32" s="1"/>
  <c r="F17" i="32"/>
  <c r="I17" i="32" s="1"/>
  <c r="F18" i="32"/>
  <c r="I18" i="32" s="1"/>
  <c r="F23" i="32"/>
  <c r="F24" i="32"/>
  <c r="F25" i="32"/>
  <c r="F26" i="32"/>
  <c r="F27" i="32"/>
  <c r="F28" i="32"/>
  <c r="F29" i="32"/>
  <c r="I14" i="32" l="1"/>
  <c r="F20" i="32"/>
  <c r="G35" i="32"/>
  <c r="G34" i="32"/>
  <c r="E56" i="32"/>
  <c r="E50" i="32"/>
  <c r="E168" i="43"/>
  <c r="E181" i="42"/>
  <c r="E152" i="43"/>
  <c r="E165" i="42"/>
  <c r="E49" i="32"/>
  <c r="E51" i="32"/>
  <c r="E167" i="43"/>
  <c r="E180" i="42"/>
  <c r="E163" i="43"/>
  <c r="E176" i="42"/>
  <c r="E155" i="43"/>
  <c r="E168" i="42"/>
  <c r="I11" i="32"/>
  <c r="E151" i="43"/>
  <c r="E164" i="42"/>
  <c r="E164" i="43"/>
  <c r="E177" i="42"/>
  <c r="E55" i="32"/>
  <c r="E46" i="32"/>
  <c r="E52" i="32"/>
  <c r="E166" i="43"/>
  <c r="E179" i="42"/>
  <c r="E171" i="42"/>
  <c r="E158" i="43"/>
  <c r="E167" i="42"/>
  <c r="E154" i="43"/>
  <c r="E156" i="43"/>
  <c r="E169" i="42"/>
  <c r="E47" i="32"/>
  <c r="E57" i="32"/>
  <c r="E169" i="43"/>
  <c r="E182" i="42"/>
  <c r="E165" i="43"/>
  <c r="E178" i="42"/>
  <c r="E157" i="43"/>
  <c r="E170" i="42"/>
  <c r="I13" i="32"/>
  <c r="E153" i="43"/>
  <c r="E166" i="42"/>
  <c r="E54" i="32"/>
  <c r="E53" i="32"/>
  <c r="E48" i="32"/>
  <c r="F30" i="32"/>
  <c r="E41" i="32"/>
  <c r="I46" i="32" s="1"/>
  <c r="G48" i="32"/>
  <c r="G49" i="32"/>
  <c r="G50" i="32"/>
  <c r="G46" i="32"/>
  <c r="G57" i="32"/>
  <c r="G47" i="32"/>
  <c r="G51" i="32"/>
  <c r="G52" i="32"/>
  <c r="G55" i="32"/>
  <c r="G53" i="32"/>
  <c r="G54" i="32"/>
  <c r="G56" i="32"/>
  <c r="C58" i="32"/>
  <c r="D6" i="41" s="1"/>
  <c r="G58" i="32" l="1"/>
  <c r="F6" i="41" s="1"/>
  <c r="I58" i="32"/>
  <c r="G6" i="41" s="1"/>
  <c r="E58" i="32"/>
  <c r="E6" i="41" s="1"/>
  <c r="I20" i="32"/>
  <c r="D9" i="41" s="1"/>
  <c r="G9" i="41" s="1"/>
  <c r="E160" i="43"/>
  <c r="E173" i="42"/>
  <c r="D15" i="41"/>
  <c r="E170" i="43"/>
  <c r="E183" i="42"/>
  <c r="F41" i="32"/>
  <c r="K52" i="32" s="1"/>
  <c r="C32" i="32"/>
  <c r="K56" i="32" l="1"/>
  <c r="E9" i="41"/>
  <c r="E27" i="41" s="1"/>
  <c r="D27" i="41"/>
  <c r="H9" i="41"/>
  <c r="H27" i="41" s="1"/>
  <c r="D12" i="41"/>
  <c r="F9" i="41"/>
  <c r="F27" i="41" s="1"/>
  <c r="K55" i="32"/>
  <c r="K47" i="32"/>
  <c r="K53" i="32"/>
  <c r="K48" i="32"/>
  <c r="K50" i="32"/>
  <c r="K49" i="32"/>
  <c r="K51" i="32"/>
  <c r="K54" i="32"/>
  <c r="K57" i="32"/>
  <c r="C28" i="41"/>
  <c r="C29" i="41" s="1"/>
  <c r="B171" i="43"/>
  <c r="B184" i="42"/>
  <c r="G12" i="41"/>
  <c r="G27" i="41"/>
  <c r="K46" i="32"/>
  <c r="F12" i="41"/>
  <c r="E12" i="41" l="1"/>
  <c r="E16" i="41" s="1"/>
  <c r="E20" i="41" s="1"/>
  <c r="E22" i="41" s="1"/>
  <c r="D16" i="41"/>
  <c r="D20" i="41" s="1"/>
  <c r="D22" i="41" s="1"/>
  <c r="F16" i="41"/>
  <c r="F20" i="41" s="1"/>
  <c r="F22" i="41" s="1"/>
  <c r="G16" i="41"/>
  <c r="G20" i="41" s="1"/>
  <c r="G22" i="41" s="1"/>
  <c r="K58" i="32"/>
  <c r="H6" i="41" s="1"/>
  <c r="H12" i="41" s="1"/>
  <c r="H16" i="41" l="1"/>
  <c r="H20" i="41" s="1"/>
  <c r="H22" i="41" s="1"/>
  <c r="D26" i="41" s="1" a="1"/>
  <c r="D26" i="41" l="1"/>
  <c r="D29" i="41" s="1"/>
  <c r="H26" i="41" l="1"/>
  <c r="H29" i="41" s="1"/>
  <c r="G26" i="41"/>
  <c r="G29" i="41" s="1"/>
  <c r="F26" i="41"/>
  <c r="F29" i="41" s="1"/>
  <c r="E26" i="41"/>
  <c r="E29" i="41" s="1"/>
  <c r="H213" i="43"/>
  <c r="K33" i="43"/>
  <c r="J33" i="43"/>
  <c r="I33" i="43"/>
  <c r="H33" i="43"/>
  <c r="G33" i="43"/>
  <c r="F33" i="43"/>
  <c r="E33" i="43"/>
  <c r="D33" i="43"/>
  <c r="C33" i="43"/>
  <c r="B33" i="43"/>
  <c r="K32" i="43"/>
  <c r="J32" i="43"/>
  <c r="I32" i="43"/>
  <c r="H32" i="43"/>
  <c r="G32" i="43"/>
  <c r="F32" i="43"/>
  <c r="E32" i="43"/>
  <c r="D32" i="43"/>
  <c r="C32" i="43"/>
  <c r="B32" i="43"/>
  <c r="K33" i="42"/>
  <c r="J33" i="42"/>
  <c r="I33" i="42"/>
  <c r="H33" i="42"/>
  <c r="G33" i="42"/>
  <c r="F33" i="42"/>
  <c r="E33" i="42"/>
  <c r="D33" i="42"/>
  <c r="C33" i="42"/>
  <c r="B33" i="42"/>
  <c r="K32" i="42"/>
  <c r="J32" i="42"/>
  <c r="I32" i="42"/>
  <c r="H32" i="42"/>
  <c r="G32" i="42"/>
  <c r="F32" i="42"/>
  <c r="E32" i="42"/>
  <c r="D32" i="42"/>
  <c r="C32" i="42"/>
  <c r="B32" i="42"/>
  <c r="B33" i="41" l="1"/>
  <c r="A173" i="43" s="1" a="1"/>
  <c r="A173" i="43" s="1"/>
  <c r="A186" i="42" a="1"/>
  <c r="A174" i="43" l="1"/>
  <c r="A186" i="42"/>
  <c r="A187" i="4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<sst xmlns="http://schemas.openxmlformats.org/spreadsheetml/2006/main" count="642" uniqueCount="414">
  <si>
    <t>Producción</t>
  </si>
  <si>
    <t>Agricultura, caza y ganadería</t>
  </si>
  <si>
    <t>Manufactura</t>
  </si>
  <si>
    <t>Servicios de peluquería</t>
  </si>
  <si>
    <t>Industrial</t>
  </si>
  <si>
    <t>Comercio</t>
  </si>
  <si>
    <t>Servicios</t>
  </si>
  <si>
    <t>HERRAMIENTA MODELO DE NEGOCIO</t>
  </si>
  <si>
    <t>NOMBRE DEL EMPRENDEDOR(A)</t>
  </si>
  <si>
    <t>TIPO DE DOCUMENTO</t>
  </si>
  <si>
    <t>NÚMERO</t>
  </si>
  <si>
    <t>NOMBRE DEL PROYECTO</t>
  </si>
  <si>
    <t>LOCALIZACIÓN (Municipio, Departamento)</t>
  </si>
  <si>
    <t>SECTOR ECONÓMICO</t>
  </si>
  <si>
    <t>ACTIVIDAD ECONÓMICA</t>
  </si>
  <si>
    <r>
      <t xml:space="preserve">Apreciado Emprendedor: A través de esta herramienta consolidarás tu Modelo de Negocio.
Sigue atentamente las indicaciones en cada una de las pestañas y </t>
    </r>
    <r>
      <rPr>
        <b/>
        <i/>
        <u/>
        <sz val="18"/>
        <color rgb="FF00304D"/>
        <rFont val="Arial Narrow"/>
        <family val="2"/>
      </rPr>
      <t>SOLAMENTE DILIGENCIA LAS CELDAS EN GRIS</t>
    </r>
    <r>
      <rPr>
        <i/>
        <sz val="18"/>
        <color rgb="FF00304D"/>
        <rFont val="Arial Narrow"/>
        <family val="2"/>
      </rPr>
      <t xml:space="preserve">
Puedes dar clic en cada uno de los siguientes elementos o moverte a través de cada pestaña.
Siempre podrás retornar a la hoja principal dando clic en el Logo SENA ubicado en la parte superior de cada hoja</t>
    </r>
  </si>
  <si>
    <t>Elaborado por : Equipo Técnico Canal Virtual Emprendimiento 2022</t>
  </si>
  <si>
    <t>Coordinación Nacional de Emprendimiento</t>
  </si>
  <si>
    <t>En este espacio vas a contar tu historia como Emprendedor, teniendo en cuenta quien eres, tu educación, tu experiencia y tu relación con la problemática que vas a presentar.</t>
  </si>
  <si>
    <t>En este espacio debes exponer el problema o necesidad, como pregunta o estadística (Cifras claves) 
¿Cuánto tiempo gastas en…?
¿A quién de aquí, no le ha pasado que…?
Comienza por una historia / anécdota / acontecimiento relacionada con el problema/necesidad
Inserta el árbol de problemas realizado en la Fase de ideación</t>
  </si>
  <si>
    <t>3- QUIEN ES EL PROTAGONISTA</t>
  </si>
  <si>
    <t>En este espacio debes identificar y definir el segmento de clientes. No basta con mencionar tu cliente objetivo ej. "Empresarios e industriales colombianos".
Ejemplo: Empresarios e industriales colombianos ubicados en las tres (3) principales ciudades del país, con edades entre los 30 y 50 años, que sean usuarios de aplicaciones móviles celulares y tengan hábitos de uso de Smartphones para realizar videoconferencias y hacer envío de correos electrónicos.
Debes tener claridad acerca de tus segmentos, si es uno solo o si tienes varios segmentos para poder caracterizarlos. Es decir, tu producto o servicio puede ser dirigido a personas, pero también a instituciones o empresas, entonces debemos caracterizar a los dos segmentos. Adicional, debes analizar si tu cliente (quien realiza la compra) es el mismo consumidor (quien lo consume) o usuario (quien lo utiliza), dado que, si son diferentes, también debes caracterizarlos por separado.</t>
  </si>
  <si>
    <t>Escribe aquí tu segmento de cliente, definiendo su perfil sociodemográfico y psicográfico:</t>
  </si>
  <si>
    <t>Define tu segmento de mercado
teniendo en cuenta la diferenciación entre cliente persona y cliente institucional, además entre cliente y consumidor / usuario</t>
  </si>
  <si>
    <t>Identifica todas las características que definen el perfil de tus segmentos de mercado desde lo sociodemográfico:
Para personas: género, edad, localización, ingresos.
Para instituciones o empresas:tamaño empresa, sector económico, ubicación geográfico, principales productos, propuesta de valor.</t>
  </si>
  <si>
    <t xml:space="preserve">Identifica todas las características que definen el perfil de tus segmentos de mercado desde lo sicográfico:
Hábitos de consumo, medios de pago, canales de compra, gustos, preferencias, intereses comunidades, etc.
</t>
  </si>
  <si>
    <t>4- SOLUCIÓN (Propuesta de Valor)</t>
  </si>
  <si>
    <t>Debes presentar ese conjunto de características que hacen que un cliente va a preferir tu modelo de negocio y no otro. 
¿Cómo resolver los problemas de los clientes y satisfacer sus necesidades con valores agregados?
Es decir, qué hace que tu modelo de negocio sea especial y cómo vas a ayudar a los clientes a resolver su problema de manera diferente a lo establecido actualmente en el mercado?
Explica la solución materializada del producto o servicio, mostrando cómo responde a la problemática o necesidad identificada, el factor innovador o diferenciador y por qué se van a enamorar de tu producto o servicio.</t>
  </si>
  <si>
    <t>Describe la solución de Tu Modelo de Negocio incluyendo la propuesta de valor</t>
  </si>
  <si>
    <t>Recuerda que para la propuesta de valor puedes utilizar el siguiente esquema:</t>
  </si>
  <si>
    <t>Nuestro:</t>
  </si>
  <si>
    <t>Ayuda a:</t>
  </si>
  <si>
    <t>Qué:</t>
  </si>
  <si>
    <t>Mediante:</t>
  </si>
  <si>
    <t>Permitiendo:</t>
  </si>
  <si>
    <t>¿Recuerdas el Canvas de la propuesta de valor? Puedes incorporarlo en este elemento</t>
  </si>
  <si>
    <t>Actividades del cliente</t>
  </si>
  <si>
    <t>Felicidad</t>
  </si>
  <si>
    <t>Dolores</t>
  </si>
  <si>
    <t>Generadores de felicidad</t>
  </si>
  <si>
    <t>Aliviador de dolores</t>
  </si>
  <si>
    <t>Productos o servicios</t>
  </si>
  <si>
    <t>8- LOS DE AL LADO (Competencia)</t>
  </si>
  <si>
    <t>Presenta el análisis realizado a la competencia, con relación a tu modelo de negocio.
* Fortalezas
* Ubicación geográfica
* Estrategia de precios
* Segmentación de mercado</t>
  </si>
  <si>
    <t>Aspectos</t>
  </si>
  <si>
    <t>Competidor 1</t>
  </si>
  <si>
    <t>Competidor 2</t>
  </si>
  <si>
    <t>Competidor 3</t>
  </si>
  <si>
    <t>Localización (Ubicación geográfica)</t>
  </si>
  <si>
    <t>Productos y servicios (Atributos)</t>
  </si>
  <si>
    <t>Precios de venta</t>
  </si>
  <si>
    <t>Logística de distribución (Medios de envío, despacho, embalaje, otros)</t>
  </si>
  <si>
    <t>Ventajas y desventajas
Defina al menos 3 de cada una.</t>
  </si>
  <si>
    <t xml:space="preserve">Describe la estrategia de mercado y canales de venta destacando elementos como:
¿Cómo me integro a sus hábitos de vida (Gustos y Preferencias) para definir los canales de comunicación y publicidad?
Ten en cuenta estos elementos clave:
1. Conocimiento: Cómo generamos conocimiento acerca de nuestros productos y servicios? PROMOCIÓN
2. Evaluación: Cómo hacemos para que el cliente tenga clara, cuál es nuestra propuesta de valor? COMUNICACIÓN
3. Compra: A través de qué medio, nuestros clientes adquieren nuestros productos y servicios? DISTRIBUCIÓN
4. Transacción: Cuánto estaría dispuesto a pagar mi cliente por mis productos o servicios? PRECIO
4. Entrega: Cómo hacemos llegar los productos y servicios a nuestros clientes de forma oportuna y en óptimas condiciones? DISTRIBUCIÓN
5. Después de la venta: Cómo proveemos al cliente sevicio post-entrega? PRODUCTO
</t>
  </si>
  <si>
    <t>Estrategia de promoción</t>
  </si>
  <si>
    <t>Canal a utilizar</t>
  </si>
  <si>
    <t xml:space="preserve"> Actividades a realizar</t>
  </si>
  <si>
    <t>Costo</t>
  </si>
  <si>
    <t>Estrategia de comunicación</t>
  </si>
  <si>
    <t>Estrategia de distribución</t>
  </si>
  <si>
    <t>Estrategia de precio</t>
  </si>
  <si>
    <t>Estrategia de producto</t>
  </si>
  <si>
    <t>Los canales por los que espero percibir mis ventas y su aporte porcentual son:</t>
  </si>
  <si>
    <t>Canal</t>
  </si>
  <si>
    <t>%Ventas</t>
  </si>
  <si>
    <t>Teniendo en cuenta si tu modelo de negocio tiene producto o servicio diligencia la ficha indicada</t>
  </si>
  <si>
    <t>5- FICHA TÉCNICA PRODUCTO</t>
  </si>
  <si>
    <t>5- FICHA TÉCNICA SERVICIO</t>
  </si>
  <si>
    <t>Nombre genérico:</t>
  </si>
  <si>
    <t>Descripción General:</t>
  </si>
  <si>
    <t>Modo de uso del producto:</t>
  </si>
  <si>
    <t>Ruta del usuario:</t>
  </si>
  <si>
    <t>Ingredientes:</t>
  </si>
  <si>
    <t>Composición Nutricional:</t>
  </si>
  <si>
    <t>CARACTERÍSTICAS DEL PRODUCTO</t>
  </si>
  <si>
    <t>Apariencia:</t>
  </si>
  <si>
    <t>Color:</t>
  </si>
  <si>
    <t>CONTENIDO Y ENVASE</t>
  </si>
  <si>
    <t>Peso:</t>
  </si>
  <si>
    <t>Tipo de envase:</t>
  </si>
  <si>
    <t>Rotulación:</t>
  </si>
  <si>
    <t>BENEFICIOS</t>
  </si>
  <si>
    <t>5- OPORTUNIDAD COMERCIAL</t>
  </si>
  <si>
    <t>Focaliza tu atención en la oportunidad del negocio. 
Utiliza cifras de fuentes confiables que vayan de lo general a lo particular, que te permitan demostrar la validez de tu idea de negocio en el mercado actual.
Ten en cuenta:
Tendencias de crecimiento y oportunidad del sector económico al que pertenece la idea
Cifras relacionadas con la cantidad de posibles clientes a los que puedes llegar con tu producto y/o servicio (Mercado Potencial)</t>
  </si>
  <si>
    <t>Tendencias a nivel mundial - Internacional</t>
  </si>
  <si>
    <t>Tendencias a nivel país o Latinoamérica</t>
  </si>
  <si>
    <t>Tendencias a nivel local (Ciudad, Municipio, Región)</t>
  </si>
  <si>
    <t>7- EN QUÉ VAMOS (Resultados de Validación)</t>
  </si>
  <si>
    <t>En este espacio es importante plasmar, todos los avances que has tenido hasta la fecha en tu modelo de negocio. 
Es importante incorporar información relacionada con el prototipo y la validación realizada en el mercado principalmente. También puedes colocar elementos adicionales que se hayan adelantado, por ejemplo si has realizado ventas efectivas, opiniones de los clientes, calificaciones al servicio prestado en plataformas, entre otras</t>
  </si>
  <si>
    <t>1. Qué herramientas empleaste para realizar la validación de tu producto o servicio? (Encuesta, Focus Group, Tarjeta Persona) Explica</t>
  </si>
  <si>
    <t>2. Cuántas veces utilizaste la herramienta? Explica</t>
  </si>
  <si>
    <t>3. Describe los resultados de validación evidenciados con las herramientas utilizadas (cualitativos y cuantitativos)</t>
  </si>
  <si>
    <t>4. Menciona las oportunidades de mejora del producto o servicio evidenciadas con las herramientas de validación utilizadas.</t>
  </si>
  <si>
    <t>5. Menciona el precio de venta estimado de cada uno de tus productos o servicios</t>
  </si>
  <si>
    <t>6. Cuál es el avance técnico, comercial y legal a la fecha, de tu modelo de negocio</t>
  </si>
  <si>
    <t>7. Inserta fotos o link del video del prototipo validado o, del producto o servicio final (máximo 4)</t>
  </si>
  <si>
    <r>
      <t xml:space="preserve">En este espacio vas a presentar las cifras más relevantes de tu modelo de negocio:
</t>
    </r>
    <r>
      <rPr>
        <b/>
        <sz val="11"/>
        <color rgb="FF00304D"/>
        <rFont val="Tahoma"/>
        <family val="2"/>
      </rPr>
      <t>Diligencia solo los espacios de las celdas sombreadas en gris</t>
    </r>
    <r>
      <rPr>
        <sz val="11"/>
        <color rgb="FF00304D"/>
        <rFont val="Tahoma"/>
        <family val="2"/>
      </rPr>
      <t xml:space="preserve">
¿Cuánto vale mi modelo de negocio? Detallar en el elemento
¿Cuánto es mi aporte económico como emprendedor? Para el caso Fondo Emprender, colocar los elementos que serían aporte Fondo Emprender.
Considera todos los elementos que generan salidas o ingresos de dinero en el ejercicio empresarial
Para este primer ejercicio de proyección ten en cuenta el producto o servicio estrella del cual esperas la mayoría de tus ingresos
</t>
    </r>
  </si>
  <si>
    <t>VALOR DEL MODELO DE NEGOCIO</t>
  </si>
  <si>
    <t>INVERSIONES FIJAS</t>
  </si>
  <si>
    <t>COSTOS FIJOS AÑO 1</t>
  </si>
  <si>
    <t>Categoría 
(Elige de la lista desplegable)</t>
  </si>
  <si>
    <t>Elemento
(Especificar el elemento)</t>
  </si>
  <si>
    <t>Valor unitario</t>
  </si>
  <si>
    <t>Cantidad</t>
  </si>
  <si>
    <t>Valor Total</t>
  </si>
  <si>
    <r>
      <t xml:space="preserve">Aportado por
</t>
    </r>
    <r>
      <rPr>
        <b/>
        <sz val="10"/>
        <color indexed="21"/>
        <rFont val="Tahoma"/>
        <family val="2"/>
      </rPr>
      <t>(Colocar  Fondo Emprender cuando sea el caso)</t>
    </r>
  </si>
  <si>
    <t>Depreciación</t>
  </si>
  <si>
    <t>Salario Operario 1</t>
  </si>
  <si>
    <t>Salario Operario 2</t>
  </si>
  <si>
    <t>Arriendo</t>
  </si>
  <si>
    <t>INVERSIONES DIFERIDAS</t>
  </si>
  <si>
    <t>COSTOS VARIABLE AÑO 1</t>
  </si>
  <si>
    <t>VALOR TOTAL PROYECTO</t>
  </si>
  <si>
    <t>GASTOS DE ADMINISTRACIÓN Y VENTAS</t>
  </si>
  <si>
    <t>Valor Año 1</t>
  </si>
  <si>
    <t>Valor Año 2</t>
  </si>
  <si>
    <t>Valor Año 3</t>
  </si>
  <si>
    <t>Valor Año 4</t>
  </si>
  <si>
    <t>Valor Año 5</t>
  </si>
  <si>
    <t>Costo Fijo:</t>
  </si>
  <si>
    <t>Punto Equilibrio
(en unidades):</t>
  </si>
  <si>
    <t>Costo Variable Total:</t>
  </si>
  <si>
    <t>Precio Venta Unitario:</t>
  </si>
  <si>
    <t>Ingreso Total:</t>
  </si>
  <si>
    <t>Costo Variable Unitario:</t>
  </si>
  <si>
    <t>&lt;-- Cuanto le cuesta en su caso prestar cada servicio o vender cada producto.</t>
  </si>
  <si>
    <t>Precio</t>
  </si>
  <si>
    <t>Año 2</t>
  </si>
  <si>
    <t>Año 3</t>
  </si>
  <si>
    <t>Año 4</t>
  </si>
  <si>
    <t>Año 5</t>
  </si>
  <si>
    <t>Incremento</t>
  </si>
  <si>
    <t>AÑO 1</t>
  </si>
  <si>
    <t>AÑO 2</t>
  </si>
  <si>
    <t>AÑO 3</t>
  </si>
  <si>
    <t>AÑO 4</t>
  </si>
  <si>
    <t>AÑO 5</t>
  </si>
  <si>
    <t>Unidades</t>
  </si>
  <si>
    <t>Ingresos</t>
  </si>
  <si>
    <t>Mes 1</t>
  </si>
  <si>
    <t>Mes 2</t>
  </si>
  <si>
    <t>Mes 3</t>
  </si>
  <si>
    <t>Mes 4</t>
  </si>
  <si>
    <t>Mes 5</t>
  </si>
  <si>
    <t>Mes 6</t>
  </si>
  <si>
    <t>Mes 7</t>
  </si>
  <si>
    <t>Mes 8</t>
  </si>
  <si>
    <t>Mes 9</t>
  </si>
  <si>
    <t>Mes 10</t>
  </si>
  <si>
    <t>Mes 11</t>
  </si>
  <si>
    <t>Mes 12</t>
  </si>
  <si>
    <t>ESTADO DE RESULTADOS</t>
  </si>
  <si>
    <t>Ventas</t>
  </si>
  <si>
    <t>Devoluciones y rebajas en ventas</t>
  </si>
  <si>
    <t>Materia Prima, Mano de Obra</t>
  </si>
  <si>
    <t>Agotamiento</t>
  </si>
  <si>
    <t>Costos de Fabricación</t>
  </si>
  <si>
    <t>Utilidad Bruta</t>
  </si>
  <si>
    <t>Gasto de Administración y Ventas</t>
  </si>
  <si>
    <t>Provisiones</t>
  </si>
  <si>
    <t>Amortización Diferidos</t>
  </si>
  <si>
    <t>Utilidad Operativa</t>
  </si>
  <si>
    <t>Otros ingresos</t>
  </si>
  <si>
    <t xml:space="preserve"> Intereses</t>
  </si>
  <si>
    <t>Otros ingresos y egresos</t>
  </si>
  <si>
    <t>Utilidad antes de impuestos</t>
  </si>
  <si>
    <t>Impuesto renta</t>
  </si>
  <si>
    <t>Utilidad Neta Final</t>
  </si>
  <si>
    <t>FLUJO DE CAJA</t>
  </si>
  <si>
    <t>Flujo de Operación</t>
  </si>
  <si>
    <t>Depreciación + Amortización</t>
  </si>
  <si>
    <t>Flujo de inversión</t>
  </si>
  <si>
    <t>Flujo de caja para evaluación</t>
  </si>
  <si>
    <t>TIR</t>
  </si>
  <si>
    <t xml:space="preserve">Describe a tus compañeros de aventura con los elementos:
Indicar el nombre del cargo
Estudios Académicos mínimos requeridos para el cargo
Experiencia: Qué experiencia debe tener para el cargo
Qué habilidades debe tener el cargo para aportar al modelo de negocio
</t>
  </si>
  <si>
    <t>Cargo 1:</t>
  </si>
  <si>
    <t>Estudios Académicos:</t>
  </si>
  <si>
    <t>Experiencia:</t>
  </si>
  <si>
    <t>Aporta al modelo de negocio en:</t>
  </si>
  <si>
    <t>Cargo 2:</t>
  </si>
  <si>
    <t>Cargo 3:</t>
  </si>
  <si>
    <t>Cargo 4:</t>
  </si>
  <si>
    <t>Describe la normatividad que debe cumplirse para implementar el modelo de negocio. Identifica y describe el requisito legal, procesos, costos y tiempos asociados al cumplimiento de cada requisito. (Comercial, tributario, funcionamiento,  laboral y SST  ). Incluir los trámites de licencias y funcionamiento, además de incluir lo ambiental.</t>
  </si>
  <si>
    <t>Norma. Permiso, Licencia o Resolución a cumplir</t>
  </si>
  <si>
    <t>Descripción del trámite a realizar</t>
  </si>
  <si>
    <t>Tiempo requerido</t>
  </si>
  <si>
    <t>Concesión de aguas</t>
  </si>
  <si>
    <t>Realizar el trámite de solicitud de la concesión de aguas a la CAR</t>
  </si>
  <si>
    <t>6 meses</t>
  </si>
  <si>
    <t>Observaciones del Orientador</t>
  </si>
  <si>
    <t>Elabora el proceso de elaboración de tu producto o prestación de tu servicio incluyendo todas las actividades de manera detallada.</t>
  </si>
  <si>
    <t>Actividad del proceso</t>
  </si>
  <si>
    <t>Tiempo estimado de realización (minutos/horas)</t>
  </si>
  <si>
    <t>Cargos que participan en la actividad</t>
  </si>
  <si>
    <t>Número de personas a cargo</t>
  </si>
  <si>
    <t xml:space="preserve">Equipos y Máquinas que se utilizan </t>
  </si>
  <si>
    <t>Realizar alistamiento de materiales</t>
  </si>
  <si>
    <t>Listado</t>
  </si>
  <si>
    <t>Determina la capacidad máxima de producción de un bien o prestación de un servicio en tu empresa, completando la información del cuadro presentado a continuación.</t>
  </si>
  <si>
    <t>Diligencia la siguiente información:</t>
  </si>
  <si>
    <t>Producto 1</t>
  </si>
  <si>
    <t>Zapatos</t>
  </si>
  <si>
    <t xml:space="preserve">Duración del proceso de producción y/o prestación del servicio </t>
  </si>
  <si>
    <t>30 minutos</t>
  </si>
  <si>
    <t>Unidades producidas o servicios prestados en esa duración</t>
  </si>
  <si>
    <t>Unidad de medida</t>
  </si>
  <si>
    <t>unidades</t>
  </si>
  <si>
    <t>PROYECCIÓN DE CANTIDADES</t>
  </si>
  <si>
    <t>Producto</t>
  </si>
  <si>
    <t>TOTAL AÑO 1</t>
  </si>
  <si>
    <t>TOTAL AÑO 2</t>
  </si>
  <si>
    <t>TOTAL AÑO 3</t>
  </si>
  <si>
    <t>TOTAL AÑO 4</t>
  </si>
  <si>
    <t>TOTAL AÑO 5</t>
  </si>
  <si>
    <t>Determina los riesgos asociados a tu modelo de negocio y plantea como hacerles frente desde la construcción del plan de mitigación.</t>
  </si>
  <si>
    <t xml:space="preserve">VARIABLE </t>
  </si>
  <si>
    <t>RIESGO</t>
  </si>
  <si>
    <t>PLAN DE MITIGACIÓN</t>
  </si>
  <si>
    <t>Técnico</t>
  </si>
  <si>
    <t>T</t>
  </si>
  <si>
    <t>Comercial</t>
  </si>
  <si>
    <t>C</t>
  </si>
  <si>
    <t>Talento humano</t>
  </si>
  <si>
    <t>TH</t>
  </si>
  <si>
    <t>Normativo</t>
  </si>
  <si>
    <t>N</t>
  </si>
  <si>
    <t>Medio Ambiente</t>
  </si>
  <si>
    <t>MA</t>
  </si>
  <si>
    <t>Financiero</t>
  </si>
  <si>
    <t>F</t>
  </si>
  <si>
    <t>Otro, cual?</t>
  </si>
  <si>
    <t>o</t>
  </si>
  <si>
    <t>Observaciones del Asesor</t>
  </si>
  <si>
    <t>Tarjeta de identidad</t>
  </si>
  <si>
    <t>Fondo Emprender</t>
  </si>
  <si>
    <t>Cédula de Ciudadanía</t>
  </si>
  <si>
    <t>Aporte Emprendedor</t>
  </si>
  <si>
    <t>Cédula de Extranjería</t>
  </si>
  <si>
    <t>Maquinaria y Equipo</t>
  </si>
  <si>
    <t>Muebles y Enseres</t>
  </si>
  <si>
    <t>Sección A Agricultura, ganadería, caza, silvicultura y pesca</t>
  </si>
  <si>
    <t>Equipo de Transporte y Carga</t>
  </si>
  <si>
    <t>Sección B Explotación de minas y canteras</t>
  </si>
  <si>
    <t>Equipos Comunicaciones, Cómputo y Herramientas</t>
  </si>
  <si>
    <t>Sección C Industrias manufactureras</t>
  </si>
  <si>
    <t>Semovientes</t>
  </si>
  <si>
    <t>Sección D Suministro de electricidad, gas, vapor y aire acondicionado</t>
  </si>
  <si>
    <t>Cultivo permanentes</t>
  </si>
  <si>
    <t>Sección E Distribución de agua; evacuación y tratamiento de aguas residuales, gestión de desechos
y actividades de saneamiento ambiental</t>
  </si>
  <si>
    <t>Matrícula Mercantil</t>
  </si>
  <si>
    <t>Sección F Construcción</t>
  </si>
  <si>
    <t>Arrendamientos</t>
  </si>
  <si>
    <t>Sección G Comercio al por mayor y al por menor; reparación de vehículos automotores y
motocicletas</t>
  </si>
  <si>
    <t>Nómina Empleados</t>
  </si>
  <si>
    <t>Sección H Transporte y almacenamiento</t>
  </si>
  <si>
    <t>Honorarios</t>
  </si>
  <si>
    <t>Sección I Alojamiento y servicios de comida</t>
  </si>
  <si>
    <t>Servicios Públicos</t>
  </si>
  <si>
    <t>Sección J Información y comunicaciones</t>
  </si>
  <si>
    <t>Dotaciones</t>
  </si>
  <si>
    <t>Sección K Actividades financieras y de seguros</t>
  </si>
  <si>
    <t>SGSST</t>
  </si>
  <si>
    <t>Sección L Actividades inmobiliarias</t>
  </si>
  <si>
    <t>Seguro Todo Riesgo</t>
  </si>
  <si>
    <t>Sección M Actividades profesionales, científicas y técnicas</t>
  </si>
  <si>
    <t>Publicidad y Mercadeo</t>
  </si>
  <si>
    <t>Sección N Actividades de servicios administrativos y de apoyo</t>
  </si>
  <si>
    <t>Sección O Administración pública y defensa; planes de seguridad social de afiliación
obligatoria</t>
  </si>
  <si>
    <t>Sección P Educación</t>
  </si>
  <si>
    <t>Construcciones</t>
  </si>
  <si>
    <t>Sección Q Actividades de atención de la salud humana y de asistencia socia</t>
  </si>
  <si>
    <t>Adecuaciones</t>
  </si>
  <si>
    <t>Sección R Actividades artísticas, de entretenimiento y recreación</t>
  </si>
  <si>
    <t>Sección S Otras actividades de servicios</t>
  </si>
  <si>
    <t>Sección T Actividades de los hogares individuales en calidad de empleadores; actividades no
diferenciadas de los hogares individuales como productores de bienes y servicios
para uso propio</t>
  </si>
  <si>
    <t>Equipo Transporte</t>
  </si>
  <si>
    <t>Equipo de oficina</t>
  </si>
  <si>
    <t xml:space="preserve">jefe </t>
  </si>
  <si>
    <t>Jorge Pacheco Pertuz</t>
  </si>
  <si>
    <t>Riohacha, Distrito Especial, Turístico y Cultural</t>
  </si>
  <si>
    <t>Comercio Independiente / Consultor Ambiental</t>
  </si>
  <si>
    <t>Jorge Pacheco Pertuz es un hombre de 48 años, Ingeniero Ambiental de la Universidad de La Guajira, que en algún momento de su vida inició una Maestria con la Universidad Simón Bolívar de Barranquilla en Desarrollo y Gestión de Empresas Sociales, debido a que por mas de 25 años ha estado ligado al mundo de las ONG´s con enfoque ambiental, y fue allí en donde vió la necesidad de la creación de empresas con valor agregado como oportunidad de emprendimiento paralelo a su actividad profesional, toda vez que la intermitencia en la contratación obligaba a encontrar nuevas maneras de salirle al paso a los cmpromisos económicos tanto del hogar como personales; por lo que aprovechando las habilidades en la elaboración de manualidades de uso doméstico, accesorios y detalles para todo tipo de ocasiones que tienen su esposa y cuñadas, además de la cantidad de herramientas tecnológicas para el hogar y la vida diaria que promueven plataformas de comercio internacional como Alibabá, Aliexpress, Whis, Shoppe, Amazon entre otras, las cuales son muy prácticas y de bajo costo, por lo que ve en esta alternativa una idea de negocio que puede beneficiar a muchas personas así como organizar una micro empresa familiar.</t>
  </si>
  <si>
    <t>PROBLEMA: Según la firma internacional de encuestas Gallup, Colombia es el tercer pais mas feliz del mundo, esto basado en la espontaneidad de su gente, su capacidad de resiliencia y la ferrea voluntad de celebrarlo todo por muy dificil que sea el momento, esto lo demuestran las mas de 4.000 fiestas que al año se celebran en el territorio, y es que nuestro ADN cuenta con una alta carga emocional / sentimental que nos hace constantemente estar compartiendo con todos los que nos rodean y en ese sentido nace la idea de recordarnos a traves de detalles únicos que expresen cuanto significa esa persona para nosotros a pesar del tiempo o la distancia, de hecho no han pensado en cuanto tiempo gastas en escoger el regalo perfecto?, o a quien no le ha pasado que llevando el regalo ideal, te encuentras en la mesa con tres, cuatro o cinco exactamente iguales, eso me pasó  en el cumpleaños 70 de mi madre en donde por llevarle un vestido con los colores y el diseño de moda sabiendo lo mucho que le gustan, terminé llevando lo mismo que mi hermana y que una vecina, lo cual al prinicipio me generó algo de frustración pero finalmente comprendí que no me habia tomado el tiempo suficiente para conseguir algo original, no necesariamente costoso.</t>
  </si>
  <si>
    <t>Pocas Opciones de Regalos Artesanales y Tecnológicos de Bajo Costo</t>
  </si>
  <si>
    <t>Las pocas opciones en e mercado de Artesanias para toda ocasión</t>
  </si>
  <si>
    <t>El temor de los consumidores por las plataformas de comercio internacional</t>
  </si>
  <si>
    <t>La Baja información sobre novedades artesanales y tecnológicas</t>
  </si>
  <si>
    <t>Frustración e inconformidad por la entrega de regalos cliché</t>
  </si>
  <si>
    <t>Se invisibiliza el aporte de la economía naranja al desarrollo productivo local</t>
  </si>
  <si>
    <t>Atraso tecnológico y disfuncionalidad social</t>
  </si>
  <si>
    <t>Segmentos de Mercado: Está definido por todas las personas indiferente de su género entre 20 y 70 años con afnidad por los detalles artesanales en la modalidad de accesorios, bien sea para uso personal o para regalo de seres queridos, empleados o colaboradores, amantes de las novedades tecnológicas de uso casero o profesional, prácticas y de bajo costo, que tengan hábitos de utilización de smartphone con acceso a aplicaciones de mercadeo y redes sociales, que vivan en ciudades o centros poblados de fácil acceso en culaquier lugar del país; estos productos pueden ser adquiridos tanto por personas como por empresas, siendo consumidores o usuarios indistintamente</t>
  </si>
  <si>
    <t>Perfil Sociodemográfico: Personas: indistintamente de su género, con edades entre 20 y 70 años, localizadas en zonas urbanas o centros poblados de fácil acceso, preferentemente trabajadores con ingresos superiores a un salario mínimo legal mensual vigente, con habilidades sociales y de relacionamiento permanente, que disfruten la compañía de sus pares, que quieran cosas que los identifiquen o diferencien, además que sean dados a obsequiar detalles o presentes a todos aquellos con quienes comparten lazos de afectos u otro tipo de interacción. Empresas: Indistintamente de su tamaño (micro, pequeña o grande) o del sector de mercado que trabaja, que sienta empatía por sus colaboradores, que vea en el estimulo y el reconocimiento una forma de mejorar su productividad apostándole a la economía naranja como uno de sus proveedores, que quiera estar a la vanguardia de las novedades tecnológicas en materia de elementos de oficina, seguridad o posicionamiento de imagen, ubicadas en áreas urbanas o centros poblados de fácil acceso en cualquier lugar del país y facilidad de internet.</t>
  </si>
  <si>
    <t>Perfil Psicográfico: Personas o empresas con gustos por los accesorios elaborados manualmente que los diferencien o los hagan de alguna manera llamar la atención entre sus pares, que sean dados a apoyar la econompia naranja y gusten de entregar presentes con quienes se relacionan bien sean de manera afectiva, en grupos sociales (deportivos, religiosos, Juntas de Acción Comunal, etc), en grupos laborales permanentes u ocasionales; que tengan la posibilidad de realizar transacciones comerciales en linea bien sea desde su cuenta bancaria, las de dinero de bolsillo electrónico como Nequi, Daviplta Adi o Ahooro a la Mano, o en último caso los pagos contraentrega en efectivo</t>
  </si>
  <si>
    <t xml:space="preserve">Propuesta de valor: Nuestros Accesorios en Arte manual y Artículos Tecnológicos, ayudan a todo aquel que desee obtener para sí u obsequiar a alguien especial, un detalle original que resalte el valor de su relación, mediante su catalogo de productos en linea o visitando nuestra tienda física, que le permita escoger el regalo perfecto entre nuestros mas de 100 modelos artesanales y novedades tecnológicas de uso práctico y de bajo costo. </t>
  </si>
  <si>
    <t>Dar o recibir obsequios obsequios prácticos, novedosos, fuera de lo común y que reflejen originalidad o distinción</t>
  </si>
  <si>
    <t>Funcionales: Novedades Tecnológicas que atiendan la necesidad de monitorear o rastrear objetos robados como autos o motocicletas,  la necesidad de contar con un dispositivo que monitoree la presión, el ritmo cardiaco, la necesidad de poder cargar con grandes cantidades de información de manera portatil y en diferentes formatos. Sociales:  La necesidad de usar accesorios en arte manual, novedosos, elegantes y distintivos que denote cultura, clase, sencillez y sofisticación. Emocionales: La necesidad de sentirse bien, original, diferente, utilizando productos de arte manual o tecnológicos que reflejen su escencia y le merezcan reconocimiento y validación social</t>
  </si>
  <si>
    <t>Efectos Secundarios: Perder tiempo buscando el detalle ideal, frustrase por no encontrar el obsequio que exprese específicamente lo que desea, Obstáculos: las limitadas opciones de diseños, los tiempos exagerados en la entrega. Riesgos: que la calidad con relación al precio no colme sus expectativas</t>
  </si>
  <si>
    <t xml:space="preserve">Felicidad Necesaria:  Que el Gps Tracker, el Smart Watch, los Auriculares Inalámbricos o los accesorios en Arte Manual funcionen correctamente.  Felicidad Esperada: que los diseños, calidad en los materiales y tiempos de entrega estén acordes a nuestras necesidades. Felicidad Deseada: Que al obsequiar los detalles de arte manual o las novedades tecnológicas causemos una gran impresión que nos merezca reconocimiento, distinción y Validación Social. Felicidad Inesperada: Que el Smart Watch que aparte de darnos la hora o gestionar llamadas, nos monitiree la presión y  ritmo cardiaco, y que además pueda enviar un mensaje de alerta  a Emergencias en el caso de un accidente cardio vascular. </t>
  </si>
  <si>
    <t xml:space="preserve">Arte Manual: Bolsos, Carteras de mano, Fundas apara articulos de baño, atrapa sueños, almohadillas, llaveros, adornos de bolsos, adornos de trajetas de invitación, pora documentos, llaveros, nesecer, forros para cremas, lociones, floreros, o aparatos de cocina, pulseras, manillas, aretes. blusas tops, moises para bebés, vinchas, viseras, gorras, pavitas, moñas, ganchos y lazos decorados. Novedades Tecnológicas: . Gps Tracker, AIr Pods, Smart watch, Sistema de luces leds con altavoz, Mini plancha eléctrica portable y recargable, cojín ortopédico, dispensador automático de pasta de dientes, maquina de masaje facial, lámpara led para niños, biberon portátil recargable, tapete de luces leds, correa retráctil de freno para perros, barra de sonido inalámbrica, robot aspiradora inteligente, piscina inflable portátil, morral porta mascota, correa elástica portacelular, bandas protectoras para defensas de autos, pasta anti rayones para autos, reloj con luces leds, bebedero para mascotas, barra indicadora de espectro de audio, proyector laser ultra compacto, tira de luces RBG de 5 mts, módulo gamer para celular, </t>
  </si>
  <si>
    <t>Con los accesorios en arte manual se disipan las angustias de ser catalogado como poco original, predecible, o con poca clase, con las novedades tecnológicas resolvemos situaciones de inseguridad, de salud y benestar, de diferencilidad, comodidad, limpieza, diversión entre muchas otras.</t>
  </si>
  <si>
    <t>Atelier Neko Tienda</t>
  </si>
  <si>
    <t>(057) 3002648787
atelierneko@gmail.com
Tienda Online Colombia Bogotá D.C.</t>
  </si>
  <si>
    <t xml:space="preserve">Accesorios en todo tipo de materiales: Top Blusa tejido en Crochet / Llaveros / Turbantes/ Organizadores de Maquillaje </t>
  </si>
  <si>
    <t>$80.000 / $18.000 / $25.000 / $45.000</t>
  </si>
  <si>
    <t xml:space="preserve">Ventajas: atención permanente, buenos tiempos de entrega, pagos electrónicos /Desventajas: en ocasiones demoran para atender, precios y no tiene pagos contra entrega </t>
  </si>
  <si>
    <t>My Store Hobbies &amp; Tech</t>
  </si>
  <si>
    <t>📲318 509 3970 - 317 247 7882
Calle 47b # 39-50 Barrio Vipasa Santiago de Cali, Colombia mystorehobbiestech@gmail.com</t>
  </si>
  <si>
    <t>Gps Tracker, Smart watch, Lámpara con luces led para niños, Barra de sonido inalámbrica, robot aspiradora inteligente, tira de luces leds</t>
  </si>
  <si>
    <t>Se envían por correo aereo desde Cali a través de las diferentes empresas de Carga como Envía o Servientrega, empacados en polipropileno de baja densidad y cajas de cartón según cantidad y tamaño, se paga por plataformas digitales financieras</t>
  </si>
  <si>
    <t>Se envían por correo aereo desde Bogotá a través de las diferentes empresas de Carga como Envía o Servientrega, empacados en polipropileno de baja densidad y cajas de cartón según cantidad y tamaño, se paga por plataformas digitales financieras</t>
  </si>
  <si>
    <t>$300.000 /$124.900 /$66.400 / $79.900 / $189.900 /$208.900</t>
  </si>
  <si>
    <t xml:space="preserve">Ventajas: amabilidad, calidad de los productos, pagos electrónicos /Desventajas: Demoras en la entrega, precios y la garantía es con el fabricante </t>
  </si>
  <si>
    <t>Rositas y Jardines</t>
  </si>
  <si>
    <t>3012413390 Calle 20 nro 14-10 2do Piso Riohacha, Colombia roypap@hotmail.com</t>
  </si>
  <si>
    <t>Bolsos, gorras, viseras, moñas vinchas, cintillos, adornos para tarjetas de invitación, aretes, pulseras, pavitas</t>
  </si>
  <si>
    <t>$75.000 / $45.000 / $35.000 / $15.000 / $ 15.000 / $15.000 / $10.000 / $20.000 / $15.000 / $30.000</t>
  </si>
  <si>
    <t>Trabaja principalmente el mercado local a traves de su tienda virtual, lo entrega personalmente, bolsas marcadas, los pagos son contraentrega, por Nequi o Daviplata</t>
  </si>
  <si>
    <t>Ventajas: Atención personalizada Diseños originales, buena presentación. Desventajas: pocas existencias, productos por encargos, tiempos de entrega según volumen de compra</t>
  </si>
  <si>
    <t>Nuestras Novedades Tecnológicas de uso cotidiano y de bajo costo, aportan un sello de sofisticación y modernidad en la solución de problemas de la vida diaria tanto en el hogar como en el lugar de trabajo, promueve nuevas experiencias y brinda la oportunidad a nuestros clientes de estar acorde con los retos en materia de nuevas tecnologías del desempeño bien sea entre pares en los diferentes grupos en que se desenvuelve o con los miembros de la fmilia, especialmente con los hijos.</t>
  </si>
  <si>
    <t xml:space="preserve">Los precios para los Accesorios en Arte Manual son los mas competitivos del mercado solo comparados con los minoristas locales, pero siendo nuestra organización y producción muy superior, nos llevaria a ocupar los primeros lugares debido a que la competencia trabaja por demanda, mientas que nosostros manejamos existencias en inventarios que nos permiten aminorar los tiempos de entrega, sobre todo para los clientes que están sobre el tiempo y necesitan opciones rápidas tangibles </t>
  </si>
  <si>
    <t>Los precios para las Novedades Tecnológicas de uso cotidiano están entre un 15% y 20%, más económicos que nuestra competencia, pues nos aliamos con proveedores internacionales que manejan altos stocks de ventas y nos suministran los productos en menor tiempo y con el diseño, la calidad y la funconalidad deseada</t>
  </si>
  <si>
    <t>Nuestras Novedades Tecnológicas de uso cottidiano serán exhibidas en nuestra tienda física ubicada en el sector del Mercado Viejo de Riohacha por ser una zona de alto tráfico comercial y el corazón de las ventas del Distrito, además en las publicaciones de nuestra tienda virtual  y en nuestras redes sociales para poder llegar no solo al cliente local sino también al de la región Caribe y al resto del País; así mismo se proyecta a un año poder instalarnos en una de las islas del centro comercial Viva Guajira por ser el de mayor de afluencia de compradores, lo que nos permitirá incrementar nuestras ventas</t>
  </si>
  <si>
    <t xml:space="preserve">Para la promoción de nuestros Accesorios en Arte Manual utilizaremos las redes sociales, cuñas radiales, en prensa impresa y virtual, entrega de volantes, el voz a voz y en eventos de amplia participación social, que difundan nuestros catálogos y precios, promoviendo ofertas y obsequios entre nuestros clientes, que conozcan nuestra variedad de diseños, calidad, stocks y tiempos de entrega en detalles para toda ocasión, para que en los próximos cuatro meses al inicio de actividades, 1 de 4 personas en el Distrito conozca nuestra empresa y en un año por lo menos 2 de 4 personas den referencias de nuestros productos  </t>
  </si>
  <si>
    <t xml:space="preserve">Para la promoción de nuestras Novedades Tecnológicas de uso cotidiano utilizaremos las redes sociales, cuñas radiales, en prensa impresa y virtual, entrega de volantes, el voz a voz y en eventos de amplia participación social, que difundan nuestros catálogos y precios, promoviendo ofertas y obsequios entre nuestros clientes, que conozcan nuestra variedad de diseños, calidad, stocks y tiempos de entrega en detalles para toda ocasión, para que en los próximos cuatro meses al inicio de actividades, 1 de 4 personas en el Distrito conozca nuestra empresa y en un año por lo menos 2 de 4 personas den referencias de nuestros productos  </t>
  </si>
  <si>
    <t>Para la comunicación con nuestros clientes interesados en nuestros Accesorios en Arte Manual utilizaremos las posibilidades qe nos ofrece las Nuevas Tecnologías de la Información y la Comunicación en cuanto a redes sociales, correo electrónicos entre otras, así como las convencionales como radio, prensa impresa, voz a voz o eventos sociales</t>
  </si>
  <si>
    <t>Para la comunicación con nuestros clientes interesados en nuestras Novedades Tecnológicas de uso cotidiano utilizaremos las posibilidades qe nos ofrece las Nuevas Tecnologías de la Información y la Comunicación en cuanto a redes sociales, correo electrónicos entre otras, así como las convencionales como radio, prensa impresa, voz a voz o eventos sociales</t>
  </si>
  <si>
    <t>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t>
  </si>
  <si>
    <t>Atención en nuestra Tienda Física, en stands o eventos sociales, Entregas personales en domicilio, envíos por empresas de mensajería a nievel nacional</t>
  </si>
  <si>
    <t>Pagos en efectivo o con tarjetas débito y crédito, Transferencias por Davi Plata, Nequi, Addi, Ahorro a la Mano o pagos contra entrega a empresa de mensajería</t>
  </si>
  <si>
    <t>Nuestros Accesorios en Arte Manual están elaborados con insumos de alta calidad, adquiridos en el mercado nacional, nuestros diseños tienen ese toque de sutileza y elegancia que brindan a nuestros clientes la sensación de proyectar sus emociones, seguridades y distinción hacia quienes lo reciben, además son reutilizables y reciclables, aportando con ello a la conservación del ambiente.</t>
  </si>
  <si>
    <t>Tienda Física, Tienda Virtual y Redes Sociales</t>
  </si>
  <si>
    <t>Elaborar Flyer Digitales e impresos / Elaborar videos cortos / construir página web / Diseñar publicaciones para redes sociales, tienda virtual, cuñas radiales y en medios impresos / cargar contenidos en página web / organizar participación en eventos sociales y fechas especiales</t>
  </si>
  <si>
    <t>Informar a nuestros clientes a través de Flyer Digitales e impresos / Elaborar videos cortos / construir página web / Diseñar publicaciones para redes sociales, tienda virtual, cuñas radiales y en medios impresos / cargar contenidos en página web / organizar participación en eventos sociales y fechas especiales</t>
  </si>
  <si>
    <t>Nuestros Accesorios en Arte Manual serán exhibidos en nuestra tienda física ubicada en el sector del Mercado Viejo de Riohacha por ser una zona de alto tráfico comercial y el corazón de las ventas del Distrito, además en las publicaciones de nuestra tienda virtual  y en nuestras redes sociales para poder llegar no solo al cliente local sino también al de la región Caribe y al resto del País; se realizaran acuerdos de transporte con empresas de envíos de paquetes con seriedad e idoneidad comprobadas,  así mismo se proyecta a un año poder instalarnos en una de las islas del centro comercial Viva Guajira por ser el de mayor de afluencia de compradores, lo que nos permitirá incrementar nuestras ventas</t>
  </si>
  <si>
    <t xml:space="preserve">Diseñar empaques de los productos (bolsas, cajas, estuches, etc…) / Formalizar acuerdos de envío con empresas idóneas / Oganizar la entrega de productos a domicilio (compra de moto con documentación legal), elementos de protección y seguridad, cava portátil </t>
  </si>
  <si>
    <t>Realizar estudios de mercado / Análisis de Precios / Encuestas de Satisfacción</t>
  </si>
  <si>
    <t>Elaboración de Diseños, Compra de Insumos, Pagos de envíos, Elaboración de Productos, Organización de Inventarios, Gestión Administrativa ( pagos de nómina, arriendos, servicios, promoción, comunicación, transporte, mantenimientos, seguros, obsequios, etc...)</t>
  </si>
  <si>
    <t>Elección de Diseños, Compra de Novedades Tecnológicas, Pagos de envíos, Recepción de Productos, Organización de Inventarios, Gestión Administrativa ( pagos de nómina, arriendos, servicios, promoción, comunicación, transporte, mantenimientos, seguros, obsequios, etc...)</t>
  </si>
  <si>
    <t>Pagos en Efectivo</t>
  </si>
  <si>
    <t>Plataformas Bolsillo Electrónico</t>
  </si>
  <si>
    <t>Pagos con Tarjetas Débito y Crédito</t>
  </si>
  <si>
    <t>Accesorios en Arte Manual para las personas y el hogar</t>
  </si>
  <si>
    <t>Accesorios en Arte Manual para las personas o personalización de espacios bien sea en el hogar o el lugar de trabajo, abarcando no solo el mercado local, sino proyectado a la región y al país, como alternativa de expresión de sentimientos en la celebración de fechas u ocasiones especiales, que incentiven el amor popio y el amor por los demás, que reflejen autenticidad, estilo diferenciador y validación social</t>
  </si>
  <si>
    <t xml:space="preserve">Trapillo, hilos de lana, naylon, tela poliester, herrajes, botones cremayeras, velcro, chaquiras, madera, mimbre, estambre, </t>
  </si>
  <si>
    <t>Como accesorio de uso personal se coloca en la cabeza (vinchas, moñas, pavitas, gorras, lazos) prensado al pabellón externo de las orejas (aretes), en las muñecas (pulseras), en el tobillo (tobillera), alrededor de la cintura (correa), en los pies (sandalias), en el pecho (tops y blusas), colgado al hombro (bolsos), en la mano (cartera, billetera), para el hogar en el baño (porta papel, porta cepillos y crema dental),  para las áreas sociales (porta florero, porta aromatizantes, porta retratos) para la cocina (forros y decoraciones para electrodomésticos, gabinetes y ventanas, servilletas, manteles, individuales)</t>
  </si>
  <si>
    <t>No Aplica</t>
  </si>
  <si>
    <t xml:space="preserve">Accesorios entre 2 cms (aretes), y 120 cms (forros electrodomesticos), suaves al tacto, sutiles, elegantes, agradables, portables, la mayoria lavables, limpios, fragancia sin igual, excelentes empaques </t>
  </si>
  <si>
    <t>Vienen en colores básicos, tonos pastel o colores combinados según la necesidad y gustos del cliente</t>
  </si>
  <si>
    <t>Presentaciones que van desde los 5 gramos hasta los 450 gramos dependiendo del accesorio y a quien o que va dirigido</t>
  </si>
  <si>
    <t>Caja de Cartón, Bolsa Plástica o estuche decorado</t>
  </si>
  <si>
    <t>Impresión en tinta sobre empaque o sticker informativo del producto</t>
  </si>
  <si>
    <t>Funcionalidad, calidad, precio, originalidad, elegancia y distinción, stocks, tiempos de entrega, obsequios entre otras.</t>
  </si>
  <si>
    <t xml:space="preserve">Novedades Tecnológicas de uso cotidiano personal o en el hogar de bajo costo </t>
  </si>
  <si>
    <t>Productos fabricados en Asia y Norte América portables, de fácil instalación, manejo, mantenimiento y disposición final, prácticos, con diseños y colores llamativos y de moda, fabricados con materiales de alta calidad y en las cantidades que el cliente desee, son el regalo perfecto para uno mismo o para esa persona especial a la cual se quiere impresionar de la mejor manera</t>
  </si>
  <si>
    <t>Los productos se emplean adeheridos al cuerpo, a una prenda de vestir, o a un objeto que se quiere proteger o resaltar, se puede llevar de manera visible(Smart Watch) o discreta (Gps Tracker)</t>
  </si>
  <si>
    <t>Plásticos de alta y baja densidad, pvc, celofan, fibra, silicio, aluminio, cobre, plata, plomo, estaño, hierro, acero y fundición, roca, vidrio, arcilla, maderas, resinas, lana, seda, algodón, lino, poliester, licra, naylon, cartón, madeflex</t>
  </si>
  <si>
    <t xml:space="preserve">Novedades Tecnológicas entre 5 cms (Air pods), y 120 cms (Láminas decorativas), suaves al tacto, sutiles, elegantes, agradables, portables, la mayoria lavables, limpios, fragancia sin igual, excelentes empaques </t>
  </si>
  <si>
    <t>Presentaciones que van desde los 5 gramos hasta los 2450 gramos dependiendo de la novedad tecnológica y a quien o que va dirigido</t>
  </si>
  <si>
    <t xml:space="preserve">Novedades Tecnológicas de uso cotidiano de bajo costo en la empresa  </t>
  </si>
  <si>
    <t>Productos fabricados en Asia y Norte América portables, de fácil instalación, manejo, mantenimiento y disposición final, prácticos, con diseños y colores llamativos y de moda, fabricados con materiales de alta calidad y en las cantidades que el cliente desee, son el regalo perfecto para ambientar oficinas, áreas de trabajo y áreas sociales, con un toque de clase, elegancia y distinción, además para resolver problemas o situaciones casuales o por deterioro</t>
  </si>
  <si>
    <t>Los productos se emplean adeheridos a un objeto que se quiere proteger o resaltar, se puede colocar de manera visible(cuadros motivacionales) o discreta (Cierre automático de puertas)</t>
  </si>
  <si>
    <t xml:space="preserve">Novedades Tecnológicas entre 5 cms (tope de puerta auto adesivo), y 120 cms (Láminas decorativas o reloj de pared), suaves al tacto, sutiles, elegantes, agradables, portables, la mayoria lavables, limpios, fragancia sin igual, excelentes empaques </t>
  </si>
  <si>
    <t xml:space="preserve">Cifras a nivel internacional: De acuerdo con cifras de TradeMap, el año pasado los principales consumidores mundiales de artesanías y detalles de expresión social fueron Estados Unidos y Alemania. El primero importó más de US$7.000 millones en artesanías, mientras que Alemania compró cerca de US$2.500 millones. En ambos mercados, los productos con valor agregado y amigable con el ambiente son muy apetecidos.
Otro de los aspectos a tener en cuenta es que el e-commerce se está convirtiendo en un aliado fundamental en las ventas mundiales de decoración y joyería. Es así como, en el mundo, 30% de los compradores globales prefiere comprar artículos de decoración en-línea y el 32% en la categoría de joyería y relojes, según el Retail  Report de Price Waterhouse Coopers. Los dispositivos de bajo costo se han convertido en la mejor opción para no descuidar el bolsillo y tener acceso a lo mejor de la tecnología. Existen innumerables beneficios que permiten que los usuarios puedan disfrutar de las mejores especificaciones, encontrar equipos de preferencia y poder realizar una compra inteligente sin gastar de más. </t>
  </si>
  <si>
    <t xml:space="preserve">Cifras a nivel país o Latinoamérica: En Colombia aumenta los inversionistas en este tipo de negocio, pues a pesar de la amplia oferta proveniente del mercado Chino y de Estados Unidos es difícil superar en el componente creativo y en el conocimiento de tendencias a las personas que se dedican a esta actividad. Evidencia de ello radica en las cifras de las exportaciones.
De acuerdo a la señora Sandra Ortega, gerente administrativa de Mhotitas, argumentó que la empresa se ha mantenido por más de diez años con la venta de este tipo de productos. Precisamente en el mercado nacional vende entre 500 y 800 millones de pesos al año y a nivel de exportación envían mercancías por cerca de 110 millones de pesos, siendo Ecuador, Perú, Bolivia, México, Venezuela, Guatemala, Salvador, Costa Rica y Honduras los principales compradores.
Del mismo modo la señora Ana María García, representante comercial de Pelanas, reporta una dinámica favorable en sus ventas y notificó que la mejor época para el mercado de la expresión social inicia en septiembre con la celebración del mes del Amor y la Amistad, teniendo su mayor auge en noviembre y diciembre con una relación de 60% de incremento en los pedidos, entre la demanda local y la internacional. Esta empresa, próxima a cumplir 20 años, exporta el 40% de lo que produce a Venezuela, Costa Rica, México, Guatemala, Nicaragua, España y La Florida. Detalles que mueven millones [en línea]. En: El Tiempo Casa editorial, 20, Septiembre, 2004, [ Agosto 27 de 2016] : http://www.eltiempo.com/archivo/documento/MAM-1516702.
</t>
  </si>
  <si>
    <t>Cifras a nivel local: Después de Chocó, La Guajira es el departamento más pobre de Colombia. En tanto pobreza monetaria, 53.3% de sus habitantes no alcanzan a percibir ingresos suficientes para su subsistencia básica. El sector artesanal y de detalles de expresión social, se inscribe en esta condición. El 83.8% de los hogares de los artesanos encuestados recibe mensualmente ingresos inferiores a un salario mínimo mensual vigente-SMMLV4 ; el 13.2% recibe en promedio entre uno y dos SMMLV; el 2.4% recibe en promedio entre dos y cuatro SMMLV y solo el 0.5% recibe entre cuatro y seis SMMLV. Ningún artesano reportó ingresos superiores a seis SMMLV.
En cuanto a la distribución por edad de los artesanos encuestados, la mayor parte (60.7%) se encuentra entre los 21 y los 45 años, lo que indica que un alto grado de jóvenes y adultos practican y mantienen los oficios artesanales vivos, así como la vocación artesanal en un sentido cultural, que se transmite de generación en generación. Encontramos además que hay artesanos mayores de 60 años que continúan elaborando artesanías y fortaleciendo las tradiciones étnicas y culturales en el departamento. La mayor parte de las personas encuestadas son mujeres (88.7%). Aunque esta mayoría femenina coincide con el total nacional, es todavía mayor, lo que reafirma la prevalencia de las mujeres en la actividad artesanal de La Guajira.
El Censo Nacional Agropecuario realizado por el DANE (2014) identificó 19.063 unidades productivas dedicadas a la elaboración de artesanías en áreas urbanas y rurales, de las cuales la mayor parte (11.061, el 58%) están ubicadas en el departamento de La Guajira.
Las unidades productivas están conformadas por al menos una persona, lo que significa que hay, al menos, 11.061 artesanos que residen en La Guajira. En la medida en la que hemos identificado y caracterizado 598 artesanos residentes en zonas rurales (incluyendo resguardos indígenas y territorios comunitarios), así como en zonas urbanas centrales y periféricas, aun quedarían por caracterizar, como mínimo, 10.463 artesanos residentes en zonas rurales.
El 86.9% de los artesanos se dedica exclusivamente a la actividad artesanal. El 3.7% desempeña labores adicionales en el sector servicios, el 2.2% en la agricultura, el 1.7% a la ganadería y el 5.3% a otras actividades varias. Esto resalta la importancia de la labor artesanal como actividad económica, en la medida en que el sustento de gran parte de los hogares proviene de la venta de arte manual. Según el informe final 2021 de la Cámara Colombiana de Comercio Electrónico (CCE), el comercio electrónico colombiano alcanzó ventas por valor de $39,9 billones de pesos (US$ 10,7 mil millones) en 2021, lo que representó un crecimiento de 40,2 % respecto al 2020. Como tal, el análisis de AMI indica que en 2021, el mercado de comercio electrónico en Colombia generó ventas por más de US22,4 mil millones, un aumento del 26 % respecto al 2020.
Por otro lado, análisis del equipo experto de Americas Market Intelligence indican que el mercado de comercio electrónico de Colombia crecerá en un 26 % en 2022, para alcanzar los US$28.3 mil millones. Adicionalmente, AMI estupila que el mercado de e-commerce colombiano tendrá un crecimiento anual compuesto (TCAC) del 26 % entre 2021 y 2025, por lo que a finales de 2025 tendrá un volumen de US$56.8 mil millones y ya es tercera en ventas en línea en Latinoamérica: https://www.bloomberglinea.com/2022/02/22/colombia-ya-es-tercero-en-ventas-en-linea-en-latinoamerica-que-empresas-dominan/
En la clasificación por líneas de producto, el 59% de las personas encuestadas ubicó sus productos en la línea de accesorios (que incluye bolsos y mochilas), el 17% en artículos para el hogar, el 12% en textiles y ropa, el 6% en bisutería, el 4% en arte funcional y el 2% en calzado.</t>
  </si>
  <si>
    <t>Stranger Things: Comercialización de Accesorios en Arte Manual y Novedades Tecnológicas de Bajo Costo</t>
  </si>
  <si>
    <t>Realizamos una encuesta con preguntas cerradas a 29 personas escogidas de manera aleatoria y que se encontraban en el Centro Comercial Viva Guajira del Distrito de Riohacha</t>
  </si>
  <si>
    <t>Se realizó una sola jornada de encuesta a 29 personas el sábado 27 de mayo entre las 3:30 p.m y las 6:00 p.m aproximadamente</t>
  </si>
  <si>
    <t xml:space="preserve">Análisis del consumidor. Para conocer el comportamiento del cliente y tener una idea de lo que espera encontrar en la empresa Stranger Things: Handcraft &amp; Tecno Shop, se diseñó una encuesta de 10 sencillas preguntas a un grupo focal.
Esta encuesta se desarrolló con personas en el Centro Comercial Viva Guajira de Riohacha en el cual se logró capturar la información de  los clientes que manejan las redes sociales y las aplicaciones en los teléfonos inteligentes.
A continuación se presenta la encuesta realizada face to face, conservando un mercado objetivo 58.386 de habitantes en el Distrito de Riohacha (población finita), posteriormente se obtiene una muestra de 29 personas de forma  aleatoria presentando un nivel de confianza de 95% y un error máximo de estimación de 10%, dicha muestra se les aplicó la encuesta con el objetivo de obtener información representativa útil para el éxito de la empresa Stranger Things: Handcraft &amp; Tecno Shop. A continuación se registran los resultados de la encuesta:
A la hora de obsequiar un Detalle o Regalo, cuál de las siguientes opciones prefiere: Se presenta una distribución heterogénea ya que se proponen varias opciones incluyendo aquellas que no están contempladas en el plan de empresa. Está distribución posibilita determinar la tendencia de elección de los productos que se podrían elaborar y/o comprar. La variable de Experiencias (invitaciones) tuvo la mayor frecuencia con un 18,3% seguida de la de Accesorios Personales con una frecuencia relativa de 17.5%, y en tercer lugar la de Novedades Tecnológicas de uso cotidiano con un 14.3%. Lo anterior puede respaldar la propuesta diferenciadora y augura excelentes posibilidades. 
La segunda pregunta del cuestionario, permite precisar que los clientes potenciales de la empresa Stranger Things: Handcrafts &amp; Tecno Shop, con una proporción del 43%, están dispuestos a pagar entre $10.000 pesos y $50.000, seguidos de un 34% que está dispuesto a pagar entre %$ 50.000 y $ 100.000 pesos, siendo rangos muy favorables con el propósito de trabajar en los                                  costos de producción para lograr márgenes de ganancia altos.
Se exhibe que el 36% de los participantes prefieren obsequiar en las festividades de cumpleaños. Este resultado no delimita la posibilidad del éxito de la nueva empresa porque se pueden tener ventas constantes durante todo el año, seguido de la navidad con un 24%.
Con que frecuencia compra usted un detalle a una persona allegada. El 39 % de los encuestados afirmaron comprar un detalle con una frecuencia de 1 vez entre uno y tres meses. Este resultado demuestra pertinente disponer de una estrategia de marketing fuerte para captar los clientes en volumen, ofrecer autenticidad ya que el cliente potencial no tiene una muy buena frecuencia de compra.
Qué importancia le da a la originalidad a la hora de regalar un detalle, el 83,2% de la población encuestada considera muy importante la autenticidad de sus artículos, lo que confirma las directrices del plan estratégico de la empresa Stranger Things: Handcrafts &amp; Tecno Shop.
Cuando Compra un Detalle, que medio de pago usualmente utiliza, observamos que para el 42% de los encuestados, el pago en efectivo es el de mayor relevancia, seguido con un 31% por las transferencias realizadas desde plataformas de bolsillo electrónico como Nequi, Daviplata, Ahorro a la Mano o Transfi ya, las cuales son han alcanzado un nivel de popularidad impresionante en los últimos años, sobre todo durante y después de la pandemia. Otra con na visión de crecimiento acelerado son las Fintech, las cuales respaldan compras a créditos con tasas de interés muy bajas o nulas cuando las cuotas no exceden los cuatro (4) meses, y solo es descargar la aplicación y pocos minutos te realizan tu estudio de crédito y el  monto de tu valor pre aprobado.
Donde Prefiere comprar sus obsequios hace alusión al canal de adquisición de los productos de Stranger Things: Handcrafts &amp; Tecno Shop en el que se puede apreciar que el 66% de los consumidores prefieren ir directamente a los puntos de venta física para adquirir los artículos, detallarlos y corroborar su calidad y funcionalidad directamente, no obstante las compras por internet tienen una proporción de 34% por lo que es pertinente contemplar a medida que trascurra el tiempo por una campaña de marketing digital a fin de potencializar este canal de venta.
Que tan valioso considera el arte manual, un 60% de las personas encuestadas estiman muy valioso el arte manual y sus productos, modelos de producción utilizadas por la empresa Stranger Things: Handcrafts &amp; Tecno Shop. Por otra parte el 28% de los encuestados tiene una definición neutra sobre las artesanías. El anterior dato permite postular nuevas variables acerca de la proporción de ventas respecto a los artículos tecnológicos.
Que tiene en cuenta a la hora de escoger un detalle, el 24% de los encuestados destacan el precio como factor determinante al momento de ofrecer un detalle, así mismo se posiciona la variable de la originalidad y la funcionalidad como expectativa al adquirir un producto. Es importante reseñar que el plan propuesto tiene como columna vertebral los 2 componentes de acción en su quehacer.
Invierte usted en la personalización de espacios, es pertinente detallar que el 80% los encuestados afirman que invierten en la personalización de espacios con accesorios en arte manual o novedades tecnológicas con los cuales se identifican. Lo anterior es un punto importante para incluir artículos que respondan a la población objetivo en el segmento del mercado, bien sea para el hogar, el lugar de trabajo o el vehículo.
</t>
  </si>
  <si>
    <t>1. El mercado de los accesorios en arte manual y novedades tecnológicas de bajo costo, son muy valorados en la región. 2. La Cultura Caribe es básicamente celebración por lo que siempre es indispensable contar con detalle de bajo costo, de adquisición inmediata y que refleje el carácer y la personalidad de quien lo brinda, por lo que el catálogo de productos que ofrece Stranger Things es ideal para esas ocasiones especiales. 3, Se debe realizar una muy buena tienda física que atraiga la atención del cliente, que sea innovadora y refleje el gusto por lo No Común, 4. Se debe estar al dia con las novedades tecnológicas, el manejo de plataformas de comercio y alianzas con FinTech. 5. Se debe contra con excelente sistema de entregas y con Stocks suficiente para cubrir la demanda sobre todo en fechas especiales.</t>
  </si>
  <si>
    <t>Este emprendimiento se encuentra en fase de Construcción del Plan de Negocios</t>
  </si>
  <si>
    <t>Accesorios en todo tipo de materiales: Top Blusa tejido en Crochet con perlería /Herrería: $65.000  / Llaveros: $14.000  / Turbantes: $20.000 / Organizadores de Maquillaje: $35.000
Gps Tracker: $120.000, Smart watch: $94.000, Lámpara con luces led para niños: /$55.000, Barra de sonido inalámbrica: $60.000, robot aspiradora inteligente: $149.900, tira de luces leds: /$178.900
Accesorios Decorados en Pedrería y/o Herrajes: Bolsos: $60.000, gorras: $30.000, viseras: $35.000, moñas: $15.000  vinchas: $ 15.000, cintillos: $15.000, adornos para tarjetas de invitación: $10.000, aretes: $20.000, pulseras: $15.000, pavitas: $30.000</t>
  </si>
  <si>
    <t>Gerente General</t>
  </si>
  <si>
    <t xml:space="preserve">Ingeniero Ambiental, </t>
  </si>
  <si>
    <t>Emprendimiento venta alimentos y bebidas, atención al cliente, venta de prendas de vestir</t>
  </si>
  <si>
    <t>Gestión de procesos comerciales, acuerdos con proveedores, estructuración de la logística, acuerdos con empresas de envíos, revisión de productos, etc</t>
  </si>
  <si>
    <t>Artesana Experta en Accesorios personales</t>
  </si>
  <si>
    <t>Contaduría Pública</t>
  </si>
  <si>
    <t>Elaboración de accesorios en Arte Manual para todo tipo de ocasión, recordatorios para cumpleaños, elaboración de tarjetas de invitación personalizadas</t>
  </si>
  <si>
    <t>Elaboración de accesorios en Arte Manual para todo tipo de ocasión, recordatorios para cumpleaños, elaboración de tarjetas de invitación personalizadas, asesoría contable al proyecto</t>
  </si>
  <si>
    <t>Artesana Experta en Personalización de Espacios (Hogar, lugar de trabajo, vehículo, etc)</t>
  </si>
  <si>
    <t>Atención al cliente, ventas, cajera en super mercado, Pedagogía</t>
  </si>
  <si>
    <t>Ventas en establecimientos comerciales en Bogotá, como la Plaza Colombia Linda, Carrefour Hayuelos, Almacén de Ropa en San Victorino, Atención Prescolar</t>
  </si>
  <si>
    <t>Elaboración de accesorios en Arte Manual para la personalización de espacios en el hogar como salas, comedor, cocina, baño y habitaciones, en el lugar de trabajo en la personalización de oficinas, salas de juntas y áreas comunes, personalización de vehículos</t>
  </si>
  <si>
    <t>Técnico en la compra y revisión de novedades tecnológicas de bajo costo</t>
  </si>
  <si>
    <t>Abogado</t>
  </si>
  <si>
    <t>Reparación de herramientas caseras, electrodomésticos, equipos de audio, video y comunicaciones</t>
  </si>
  <si>
    <t>Revisión de novedades tecnológicas, envíos de paquetes a domicilio o por transportadoras, asesorias jurídicas</t>
  </si>
  <si>
    <t xml:space="preserve">inscripcion </t>
  </si>
  <si>
    <t xml:space="preserve">Local </t>
  </si>
  <si>
    <t>internet</t>
  </si>
  <si>
    <t xml:space="preserve">Energia </t>
  </si>
  <si>
    <t>VITRINAS</t>
  </si>
  <si>
    <t>JUEGO DE SILLAS Y MESA</t>
  </si>
  <si>
    <t>MAQUINA DE COSER Y FILETIADORA</t>
  </si>
  <si>
    <t>ELEMENTO DE COSTURA</t>
  </si>
  <si>
    <t>ESTANTES</t>
  </si>
  <si>
    <t xml:space="preserve">COMPUTADOR </t>
  </si>
  <si>
    <t xml:space="preserve">IMPRESORA MULTIFUNSIONAL </t>
  </si>
  <si>
    <t xml:space="preserve">CELULAR  EMPRESARIAL </t>
  </si>
  <si>
    <t>MOTOCICLETA</t>
  </si>
  <si>
    <t>publicidad, pagina web</t>
  </si>
  <si>
    <t xml:space="preserve">talento Hunano </t>
  </si>
  <si>
    <t>Top Blusa tejido en Crochet con perlería</t>
  </si>
  <si>
    <t xml:space="preserve"> Llaveros</t>
  </si>
  <si>
    <t xml:space="preserve"> Barra de sonido inalámbrica</t>
  </si>
  <si>
    <t>robot aspiradora inteligente</t>
  </si>
  <si>
    <t>Gps Tracker</t>
  </si>
  <si>
    <t>Smart watch</t>
  </si>
  <si>
    <t>accesorios artesanal hechos  a mano</t>
  </si>
  <si>
    <t>seguro</t>
  </si>
  <si>
    <t>trasporte</t>
  </si>
  <si>
    <t xml:space="preserve">papeleria </t>
  </si>
  <si>
    <t xml:space="preserve">otros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</si>
</sst>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42" formatCode="_-&quot;$&quot;\ * #,##0_-;\-&quot;$&quot;\ * #,##0_-;_-&quot;$&quot;\ * &quot;-&quot;_-;_-@_-"/>
    <numFmt numFmtId="164" formatCode="[$$-240A]\ #,##0"/>
    <numFmt numFmtId="165" formatCode="_(* #,##0.00_);_(* \(#,##0.00\);_(* &quot;-&quot;??_);_(@_)"/>
    <numFmt numFmtId="166" formatCode="_(* #,##0_);_(* \(#,##0\);_(* &quot;-&quot;??_);_(@_)"/>
    <numFmt numFmtId="167" formatCode="[$$-240A]\ #,##0;\-[$$-240A]\ #,##0"/>
    <numFmt numFmtId="168" formatCode="&quot;$&quot;\ #,##0"/>
  </numFmts>
  <fonts count="92" x14ac:knownFonts="1">
    <font>
      <sz val="11"/>
      <color theme="1"/>
      <name val="Calibri"/>
      <family val="2"/>
      <scheme val="minor"/>
    </font>
    <font>
      <sz val="11"/>
      <color indexed="9"/>
      <name val="Arial Narrow"/>
      <family val="2"/>
    </font>
    <font>
      <sz val="11"/>
      <color indexed="8"/>
      <name val="Arial Narrow"/>
      <family val="2"/>
    </font>
    <font>
      <b/>
      <sz val="12"/>
      <name val="Arial Narrow"/>
      <family val="2"/>
    </font>
    <font>
      <b/>
      <sz val="14"/>
      <name val="Arial Narrow"/>
      <family val="2"/>
    </font>
    <font>
      <sz val="11"/>
      <color indexed="8"/>
      <name val="Josefin Sans Light"/>
    </font>
    <font>
      <b/>
      <sz val="16"/>
      <color indexed="8"/>
      <name val="Josefin Sans Light"/>
    </font>
    <font>
      <b/>
      <sz val="26"/>
      <color indexed="8"/>
      <name val="Josefin Sans Light"/>
    </font>
    <font>
      <b/>
      <sz val="16"/>
      <name val="Josefin Sans Light"/>
    </font>
    <font>
      <sz val="14"/>
      <color indexed="9"/>
      <name val="Tahoma"/>
      <family val="2"/>
    </font>
    <font>
      <sz val="12"/>
      <color indexed="8"/>
      <name val="Tahoma"/>
      <family val="2"/>
    </font>
    <font>
      <sz val="12"/>
      <color indexed="9"/>
      <name val="Tahoma"/>
      <family val="2"/>
    </font>
    <font>
      <sz val="11"/>
      <name val="Tahoma"/>
      <family val="2"/>
    </font>
    <font>
      <sz val="8"/>
      <name val="Calibri"/>
      <family val="2"/>
    </font>
    <font>
      <b/>
      <sz val="11"/>
      <color indexed="9"/>
      <name val="Arial Narrow"/>
      <family val="2"/>
    </font>
    <font>
      <b/>
      <sz val="10"/>
      <color indexed="21"/>
      <name val="Tahoma"/>
      <family val="2"/>
    </font>
    <font>
      <b/>
      <sz val="11"/>
      <name val="Arial Narrow"/>
      <family val="2"/>
    </font>
    <font>
      <sz val="11"/>
      <name val="Arial Narrow"/>
      <family val="2"/>
    </font>
    <font>
      <b/>
      <sz val="16"/>
      <color indexed="8"/>
      <name val="Arial Narrow"/>
      <family val="2"/>
    </font>
    <font>
      <b/>
      <sz val="11"/>
      <color indexed="8"/>
      <name val="Arial Narrow"/>
      <family val="2"/>
    </font>
    <font>
      <u/>
      <sz val="11"/>
      <color theme="10"/>
      <name val="Calibri"/>
      <family val="2"/>
      <scheme val="minor"/>
    </font>
    <font>
      <sz val="14"/>
      <color theme="1"/>
      <name val="Calibri"/>
      <family val="2"/>
      <scheme val="minor"/>
    </font>
    <font>
      <sz val="11"/>
      <color theme="1"/>
      <name val="Tahoma"/>
      <family val="2"/>
    </font>
    <font>
      <b/>
      <sz val="18"/>
      <color theme="0"/>
      <name val="Tahoma"/>
      <family val="2"/>
    </font>
    <font>
      <sz val="11"/>
      <color theme="8" tint="-0.499984740745262"/>
      <name val="Tahoma"/>
      <family val="2"/>
    </font>
    <font>
      <sz val="12"/>
      <color theme="0"/>
      <name val="Tahoma"/>
      <family val="2"/>
    </font>
    <font>
      <sz val="11"/>
      <color theme="1"/>
      <name val="TH SarabunPSK"/>
      <family val="2"/>
      <charset val="222"/>
    </font>
    <font>
      <b/>
      <sz val="11"/>
      <color theme="8" tint="-0.499984740745262"/>
      <name val="Tahoma"/>
      <family val="2"/>
    </font>
    <font>
      <sz val="11"/>
      <color theme="1" tint="4.9989318521683403E-2"/>
      <name val="Tahoma"/>
      <family val="2"/>
    </font>
    <font>
      <sz val="11"/>
      <color theme="8" tint="-0.499984740745262"/>
      <name val="Arial Narrow"/>
      <family val="2"/>
    </font>
    <font>
      <b/>
      <sz val="14"/>
      <color theme="0"/>
      <name val="Arial Narrow"/>
      <family val="2"/>
    </font>
    <font>
      <b/>
      <sz val="10"/>
      <color theme="0"/>
      <name val="Tahoma"/>
      <family val="2"/>
    </font>
    <font>
      <b/>
      <sz val="12"/>
      <color theme="0"/>
      <name val="Tahoma"/>
      <family val="2"/>
    </font>
    <font>
      <sz val="11"/>
      <color theme="4" tint="-0.499984740745262"/>
      <name val="Tahoma"/>
      <family val="2"/>
    </font>
    <font>
      <b/>
      <sz val="20"/>
      <color theme="0"/>
      <name val="Arial Narrow"/>
      <family val="2"/>
    </font>
    <font>
      <b/>
      <sz val="11"/>
      <color theme="8" tint="-0.499984740745262"/>
      <name val="Arial Narrow"/>
      <family val="2"/>
    </font>
    <font>
      <sz val="12"/>
      <color theme="8" tint="-0.499984740745262"/>
      <name val="Arial Narrow"/>
      <family val="2"/>
    </font>
    <font>
      <sz val="10"/>
      <color theme="8" tint="-0.499984740745262"/>
      <name val="Arial Narrow"/>
      <family val="2"/>
    </font>
    <font>
      <b/>
      <sz val="10"/>
      <color theme="8" tint="-0.499984740745262"/>
      <name val="Arial Narrow"/>
      <family val="2"/>
    </font>
    <font>
      <b/>
      <sz val="11"/>
      <color theme="1"/>
      <name val="Arial Narrow"/>
      <family val="2"/>
    </font>
    <font>
      <sz val="16"/>
      <color theme="8" tint="-0.499984740745262"/>
      <name val="Tahoma"/>
      <family val="2"/>
    </font>
    <font>
      <b/>
      <sz val="10"/>
      <color theme="8" tint="-0.499984740745262"/>
      <name val="Tahoma"/>
      <family val="2"/>
    </font>
    <font>
      <b/>
      <sz val="12"/>
      <color theme="8" tint="-0.499984740745262"/>
      <name val="Arial Narrow"/>
      <family val="2"/>
    </font>
    <font>
      <b/>
      <sz val="16"/>
      <color theme="0"/>
      <name val="Arial Narrow"/>
      <family val="2"/>
    </font>
    <font>
      <sz val="18"/>
      <color theme="0"/>
      <name val="Tahoma"/>
      <family val="2"/>
    </font>
    <font>
      <sz val="12"/>
      <color theme="8" tint="-0.499984740745262"/>
      <name val="Tahoma"/>
      <family val="2"/>
    </font>
    <font>
      <b/>
      <sz val="11"/>
      <color theme="0"/>
      <name val="Tahoma"/>
      <family val="2"/>
    </font>
    <font>
      <sz val="10"/>
      <color theme="8" tint="-0.499984740745262"/>
      <name val="Tahoma"/>
      <family val="2"/>
    </font>
    <font>
      <b/>
      <sz val="16"/>
      <color theme="8" tint="-0.499984740745262"/>
      <name val="Arial Narrow"/>
      <family val="2"/>
    </font>
    <font>
      <b/>
      <sz val="14"/>
      <color theme="8" tint="-0.499984740745262"/>
      <name val="Tahoma"/>
      <family val="2"/>
    </font>
    <font>
      <b/>
      <sz val="20"/>
      <color theme="8" tint="-0.499984740745262"/>
      <name val="Arial Narrow"/>
      <family val="2"/>
    </font>
    <font>
      <sz val="11"/>
      <color theme="1"/>
      <name val="Calibri"/>
      <family val="2"/>
      <scheme val="minor"/>
    </font>
    <font>
      <sz val="10"/>
      <name val="Arial"/>
      <family val="2"/>
    </font>
    <font>
      <b/>
      <sz val="12"/>
      <color theme="8" tint="-0.249977111117893"/>
      <name val="Arial Narrow"/>
      <family val="2"/>
    </font>
    <font>
      <sz val="11"/>
      <color theme="1"/>
      <name val="Arial"/>
      <family val="2"/>
    </font>
    <font>
      <sz val="11"/>
      <color theme="0"/>
      <name val="Tahoma"/>
      <family val="2"/>
    </font>
    <font>
      <sz val="11"/>
      <color theme="0"/>
      <name val="Arial Narrow"/>
      <family val="2"/>
    </font>
    <font>
      <b/>
      <sz val="18"/>
      <color theme="8" tint="-0.249977111117893"/>
      <name val="Arial Narrow"/>
      <family val="2"/>
    </font>
    <font>
      <sz val="12"/>
      <color rgb="FF00304D"/>
      <name val="Tahoma"/>
      <family val="2"/>
    </font>
    <font>
      <sz val="18"/>
      <color theme="1"/>
      <name val="Tahoma"/>
      <family val="2"/>
    </font>
    <font>
      <sz val="28"/>
      <color theme="1"/>
      <name val="Josefin Sans"/>
    </font>
    <font>
      <b/>
      <sz val="18"/>
      <color rgb="FF00304D"/>
      <name val="Arial Narrow"/>
      <family val="2"/>
    </font>
    <font>
      <b/>
      <sz val="14"/>
      <color rgb="FF00304D"/>
      <name val="Arial Narrow"/>
      <family val="2"/>
    </font>
    <font>
      <sz val="20"/>
      <color rgb="FF00304D"/>
      <name val="Arial Narrow"/>
      <family val="2"/>
    </font>
    <font>
      <b/>
      <sz val="16"/>
      <color rgb="FF00304D"/>
      <name val="Arial Narrow"/>
      <family val="2"/>
    </font>
    <font>
      <sz val="11"/>
      <color rgb="FF00304D"/>
      <name val="Tahoma"/>
      <family val="2"/>
    </font>
    <font>
      <sz val="11"/>
      <color rgb="FF00304D"/>
      <name val="Calibri"/>
      <family val="2"/>
      <scheme val="minor"/>
    </font>
    <font>
      <b/>
      <sz val="11"/>
      <color rgb="FF00304D"/>
      <name val="Tahoma"/>
      <family val="2"/>
    </font>
    <font>
      <sz val="11"/>
      <color rgb="FF00304D"/>
      <name val="Arial Narrow"/>
      <family val="2"/>
    </font>
    <font>
      <sz val="10"/>
      <color rgb="FF00304D"/>
      <name val="Arial Narrow"/>
      <family val="2"/>
    </font>
    <font>
      <sz val="16"/>
      <color rgb="FF00304D"/>
      <name val="Tahoma"/>
      <family val="2"/>
    </font>
    <font>
      <sz val="12"/>
      <color rgb="FF00304D"/>
      <name val="Arial Narrow"/>
      <family val="2"/>
    </font>
    <font>
      <b/>
      <sz val="12"/>
      <color rgb="FF00304D"/>
      <name val="Arial Narrow"/>
      <family val="2"/>
    </font>
    <font>
      <b/>
      <sz val="20"/>
      <color rgb="FF47AD23"/>
      <name val="Arial Narrow"/>
      <family val="2"/>
    </font>
    <font>
      <b/>
      <sz val="11"/>
      <color rgb="FF00304D"/>
      <name val="Arial Narrow"/>
      <family val="2"/>
    </font>
    <font>
      <sz val="10"/>
      <color rgb="FF00304D"/>
      <name val="Tahoma"/>
      <family val="2"/>
    </font>
    <font>
      <sz val="11"/>
      <color theme="1"/>
      <name val="Arial Narrow"/>
      <family val="2"/>
    </font>
    <font>
      <sz val="10"/>
      <color theme="1"/>
      <name val="Arial Narrow"/>
      <family val="2"/>
    </font>
    <font>
      <sz val="12"/>
      <color theme="1"/>
      <name val="Tahoma"/>
      <family val="2"/>
    </font>
    <font>
      <b/>
      <sz val="12"/>
      <color rgb="FF00304D"/>
      <name val="Tahoma"/>
      <family val="2"/>
    </font>
    <font>
      <sz val="12"/>
      <color rgb="FF00304D"/>
      <name val="Calibri"/>
      <family val="2"/>
      <scheme val="minor"/>
    </font>
    <font>
      <b/>
      <sz val="11"/>
      <color theme="0"/>
      <name val="Arial Narrow"/>
      <family val="2"/>
    </font>
    <font>
      <b/>
      <sz val="10"/>
      <color rgb="FF00304D"/>
      <name val="Tahoma"/>
      <family val="2"/>
    </font>
    <font>
      <b/>
      <sz val="8"/>
      <color rgb="FF00304D"/>
      <name val="Tahoma"/>
      <family val="2"/>
    </font>
    <font>
      <sz val="14"/>
      <color theme="8" tint="-0.499984740745262"/>
      <name val="Arial Narrow"/>
      <family val="2"/>
    </font>
    <font>
      <sz val="20"/>
      <color theme="4" tint="-0.499984740745262"/>
      <name val="Tahoma"/>
      <family val="2"/>
    </font>
    <font>
      <sz val="20"/>
      <color theme="1"/>
      <name val="Calibri"/>
      <family val="2"/>
      <scheme val="minor"/>
    </font>
    <font>
      <i/>
      <sz val="18"/>
      <color rgb="FF00304D"/>
      <name val="Arial Narrow"/>
      <family val="2"/>
    </font>
    <font>
      <b/>
      <i/>
      <u/>
      <sz val="18"/>
      <color rgb="FF00304D"/>
      <name val="Arial Narrow"/>
      <family val="2"/>
    </font>
    <font>
      <b/>
      <sz val="24"/>
      <color theme="0"/>
      <name val="Arial Narrow"/>
      <family val="2"/>
    </font>
    <font>
      <b/>
      <sz val="24"/>
      <color theme="0"/>
      <name val="JasmineUPC"/>
      <family val="1"/>
      <charset val="222"/>
    </font>
    <font>
      <sz val="16"/>
      <color theme="4" tint="-0.499984740745262"/>
      <name val="Arial Narrow"/>
      <family val="2"/>
    </font>
  </fonts>
  <fills count="13">
    <fill>
      <patternFill patternType="none"/>
    </fill>
    <fill>
      <patternFill patternType="gray125"/>
    </fill>
    <fill>
      <patternFill patternType="solid">
        <fgColor indexed="9"/>
        <bgColor indexed="9"/>
      </patternFill>
    </fill>
    <fill>
      <patternFill patternType="solid">
        <fgColor indexed="9"/>
        <bgColor indexed="64"/>
      </patternFill>
    </fill>
    <fill>
      <patternFill patternType="solid">
        <fgColor theme="0"/>
        <bgColor indexed="9"/>
      </patternFill>
    </fill>
    <fill>
      <patternFill patternType="solid">
        <fgColor theme="0"/>
        <bgColor indexed="64"/>
      </patternFill>
    </fill>
    <fill>
      <patternFill patternType="solid">
        <fgColor rgb="FF39A900"/>
        <bgColor indexed="9"/>
      </patternFill>
    </fill>
    <fill>
      <patternFill patternType="solid">
        <fgColor rgb="FF47AD23"/>
        <bgColor indexed="9"/>
      </patternFill>
    </fill>
    <fill>
      <patternFill patternType="solid">
        <fgColor rgb="FF47AD23"/>
        <bgColor indexed="64"/>
      </patternFill>
    </fill>
    <fill>
      <patternFill patternType="solid">
        <fgColor rgb="FF39A9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indexed="9"/>
      </patternFill>
    </fill>
  </fills>
  <borders count="11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2060"/>
      </left>
      <right style="thin">
        <color rgb="FF002060"/>
      </right>
      <top style="thin">
        <color rgb="FF002060"/>
      </top>
      <bottom style="thin">
        <color rgb="FF002060"/>
      </bottom>
      <diagonal/>
    </border>
    <border>
      <left style="thin">
        <color theme="8" tint="-0.499984740745262"/>
      </left>
      <right style="thin">
        <color theme="8" tint="-0.499984740745262"/>
      </right>
      <top style="thin">
        <color theme="8" tint="-0.499984740745262"/>
      </top>
      <bottom/>
      <diagonal/>
    </border>
    <border>
      <left style="thin">
        <color theme="8" tint="-0.499984740745262"/>
      </left>
      <right/>
      <top style="thin">
        <color theme="8" tint="-0.499984740745262"/>
      </top>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rgb="FF002060"/>
      </left>
      <right style="thin">
        <color rgb="FF002060"/>
      </right>
      <top style="thin">
        <color rgb="FF002060"/>
      </top>
      <bottom/>
      <diagonal/>
    </border>
    <border>
      <left style="thin">
        <color rgb="FF002060"/>
      </left>
      <right/>
      <top style="thin">
        <color rgb="FF002060"/>
      </top>
      <bottom style="thin">
        <color rgb="FF002060"/>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7" tint="-0.499984740745262"/>
      </left>
      <right style="thin">
        <color theme="7" tint="-0.499984740745262"/>
      </right>
      <top style="thin">
        <color theme="7" tint="-0.499984740745262"/>
      </top>
      <bottom style="thin">
        <color theme="7" tint="-0.499984740745262"/>
      </bottom>
      <diagonal/>
    </border>
    <border>
      <left/>
      <right/>
      <top style="thin">
        <color theme="8" tint="-0.499984740745262"/>
      </top>
      <bottom style="thin">
        <color theme="8" tint="-0.499984740745262"/>
      </bottom>
      <diagonal/>
    </border>
    <border>
      <left/>
      <right/>
      <top/>
      <bottom style="thin">
        <color theme="8" tint="-0.499984740745262"/>
      </bottom>
      <diagonal/>
    </border>
    <border>
      <left/>
      <right/>
      <top style="thin">
        <color theme="8" tint="-0.499984740745262"/>
      </top>
      <bottom/>
      <diagonal/>
    </border>
    <border>
      <left/>
      <right style="thin">
        <color theme="8" tint="-0.499984740745262"/>
      </right>
      <top style="thin">
        <color theme="8" tint="-0.499984740745262"/>
      </top>
      <bottom/>
      <diagonal/>
    </border>
    <border>
      <left style="thin">
        <color theme="8" tint="-0.499984740745262"/>
      </left>
      <right style="thin">
        <color theme="0" tint="-0.499984740745262"/>
      </right>
      <top style="thin">
        <color theme="8" tint="-0.499984740745262"/>
      </top>
      <bottom style="thin">
        <color theme="0" tint="-0.499984740745262"/>
      </bottom>
      <diagonal/>
    </border>
    <border>
      <left style="thin">
        <color theme="0" tint="-0.499984740745262"/>
      </left>
      <right style="thin">
        <color theme="0" tint="-0.499984740745262"/>
      </right>
      <top style="thin">
        <color theme="8" tint="-0.499984740745262"/>
      </top>
      <bottom style="thin">
        <color theme="0" tint="-0.499984740745262"/>
      </bottom>
      <diagonal/>
    </border>
    <border>
      <left style="thin">
        <color theme="0" tint="-0.499984740745262"/>
      </left>
      <right style="thin">
        <color theme="8" tint="-0.499984740745262"/>
      </right>
      <top style="thin">
        <color theme="8" tint="-0.499984740745262"/>
      </top>
      <bottom style="thin">
        <color theme="0" tint="-0.499984740745262"/>
      </bottom>
      <diagonal/>
    </border>
    <border>
      <left style="thin">
        <color theme="8"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8" tint="-0.499984740745262"/>
      </right>
      <top style="thin">
        <color theme="0" tint="-0.499984740745262"/>
      </top>
      <bottom style="thin">
        <color theme="0" tint="-0.499984740745262"/>
      </bottom>
      <diagonal/>
    </border>
    <border>
      <left style="thin">
        <color theme="8" tint="-0.499984740745262"/>
      </left>
      <right style="thin">
        <color theme="0" tint="-0.499984740745262"/>
      </right>
      <top style="thin">
        <color theme="0" tint="-0.499984740745262"/>
      </top>
      <bottom style="thin">
        <color theme="8" tint="-0.499984740745262"/>
      </bottom>
      <diagonal/>
    </border>
    <border>
      <left style="thin">
        <color theme="0" tint="-0.499984740745262"/>
      </left>
      <right style="thin">
        <color theme="0" tint="-0.499984740745262"/>
      </right>
      <top style="thin">
        <color theme="0" tint="-0.499984740745262"/>
      </top>
      <bottom style="thin">
        <color theme="8" tint="-0.499984740745262"/>
      </bottom>
      <diagonal/>
    </border>
    <border>
      <left style="thin">
        <color theme="0" tint="-0.499984740745262"/>
      </left>
      <right style="thin">
        <color theme="8" tint="-0.499984740745262"/>
      </right>
      <top style="thin">
        <color theme="0" tint="-0.499984740745262"/>
      </top>
      <bottom style="thin">
        <color theme="8" tint="-0.499984740745262"/>
      </bottom>
      <diagonal/>
    </border>
    <border>
      <left/>
      <right/>
      <top style="thin">
        <color theme="4" tint="-0.499984740745262"/>
      </top>
      <bottom/>
      <diagonal/>
    </border>
    <border>
      <left/>
      <right/>
      <top/>
      <bottom style="thin">
        <color theme="4" tint="-0.499984740745262"/>
      </bottom>
      <diagonal/>
    </border>
    <border>
      <left style="thin">
        <color theme="8" tint="-0.499984740745262"/>
      </left>
      <right/>
      <top/>
      <bottom/>
      <diagonal/>
    </border>
    <border>
      <left/>
      <right style="thin">
        <color theme="8" tint="-0.499984740745262"/>
      </right>
      <top/>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3" tint="-0.24994659260841701"/>
      </left>
      <right/>
      <top style="thin">
        <color theme="3" tint="-0.24994659260841701"/>
      </top>
      <bottom/>
      <diagonal/>
    </border>
    <border>
      <left/>
      <right/>
      <top style="thin">
        <color theme="3" tint="-0.24994659260841701"/>
      </top>
      <bottom/>
      <diagonal/>
    </border>
    <border>
      <left/>
      <right style="thin">
        <color theme="3" tint="0.39994506668294322"/>
      </right>
      <top style="thin">
        <color theme="3" tint="-0.24994659260841701"/>
      </top>
      <bottom/>
      <diagonal/>
    </border>
    <border>
      <left style="thin">
        <color theme="3" tint="-0.24994659260841701"/>
      </left>
      <right/>
      <top/>
      <bottom/>
      <diagonal/>
    </border>
    <border>
      <left/>
      <right style="thin">
        <color theme="3" tint="0.39994506668294322"/>
      </right>
      <top/>
      <bottom/>
      <diagonal/>
    </border>
    <border>
      <left style="thin">
        <color theme="3" tint="-0.24994659260841701"/>
      </left>
      <right/>
      <top/>
      <bottom style="thin">
        <color theme="3" tint="-0.24994659260841701"/>
      </bottom>
      <diagonal/>
    </border>
    <border>
      <left/>
      <right/>
      <top/>
      <bottom style="thin">
        <color theme="3" tint="-0.24994659260841701"/>
      </bottom>
      <diagonal/>
    </border>
    <border>
      <left/>
      <right style="thin">
        <color theme="3" tint="0.39994506668294322"/>
      </right>
      <top/>
      <bottom style="thin">
        <color theme="3" tint="-0.24994659260841701"/>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diagonal/>
    </border>
    <border>
      <left/>
      <right style="thin">
        <color rgb="FF002060"/>
      </right>
      <top/>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thin">
        <color theme="1"/>
      </left>
      <right/>
      <top/>
      <bottom/>
      <diagonal/>
    </border>
    <border>
      <left/>
      <right style="thin">
        <color theme="1"/>
      </right>
      <top/>
      <bottom/>
      <diagonal/>
    </border>
    <border>
      <left style="thin">
        <color theme="8" tint="-0.499984740745262"/>
      </left>
      <right/>
      <top style="thin">
        <color theme="8" tint="-0.499984740745262"/>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style="thin">
        <color theme="0" tint="-0.499984740745262"/>
      </left>
      <right/>
      <top/>
      <bottom/>
      <diagonal/>
    </border>
    <border>
      <left style="medium">
        <color theme="8" tint="-0.499984740745262"/>
      </left>
      <right/>
      <top style="medium">
        <color theme="8" tint="-0.499984740745262"/>
      </top>
      <bottom/>
      <diagonal/>
    </border>
    <border>
      <left/>
      <right/>
      <top style="medium">
        <color theme="8" tint="-0.499984740745262"/>
      </top>
      <bottom/>
      <diagonal/>
    </border>
    <border>
      <left/>
      <right style="medium">
        <color theme="8" tint="-0.499984740745262"/>
      </right>
      <top style="medium">
        <color theme="8" tint="-0.499984740745262"/>
      </top>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thin">
        <color indexed="64"/>
      </left>
      <right style="thin">
        <color indexed="64"/>
      </right>
      <top style="thin">
        <color indexed="64"/>
      </top>
      <bottom style="thin">
        <color indexed="64"/>
      </bottom>
      <diagonal/>
    </border>
    <border>
      <left style="thin">
        <color rgb="FF39A900"/>
      </left>
      <right/>
      <top style="thin">
        <color rgb="FF39A900"/>
      </top>
      <bottom/>
      <diagonal/>
    </border>
    <border>
      <left/>
      <right/>
      <top style="thin">
        <color rgb="FF39A900"/>
      </top>
      <bottom/>
      <diagonal/>
    </border>
    <border>
      <left/>
      <right style="thin">
        <color rgb="FF39A900"/>
      </right>
      <top style="thin">
        <color rgb="FF39A900"/>
      </top>
      <bottom/>
      <diagonal/>
    </border>
    <border>
      <left style="thin">
        <color rgb="FF39A900"/>
      </left>
      <right/>
      <top/>
      <bottom/>
      <diagonal/>
    </border>
    <border>
      <left/>
      <right style="thin">
        <color rgb="FF39A900"/>
      </right>
      <top/>
      <bottom/>
      <diagonal/>
    </border>
    <border>
      <left style="thin">
        <color rgb="FF39A900"/>
      </left>
      <right/>
      <top/>
      <bottom style="thin">
        <color rgb="FF39A900"/>
      </bottom>
      <diagonal/>
    </border>
    <border>
      <left/>
      <right/>
      <top/>
      <bottom style="thin">
        <color rgb="FF39A900"/>
      </bottom>
      <diagonal/>
    </border>
    <border>
      <left/>
      <right style="thin">
        <color rgb="FF39A900"/>
      </right>
      <top/>
      <bottom style="thin">
        <color rgb="FF39A900"/>
      </bottom>
      <diagonal/>
    </border>
    <border>
      <left style="thin">
        <color rgb="FF00304D"/>
      </left>
      <right style="thin">
        <color rgb="FF00304D"/>
      </right>
      <top style="thin">
        <color rgb="FF00304D"/>
      </top>
      <bottom style="thin">
        <color rgb="FF00304D"/>
      </bottom>
      <diagonal/>
    </border>
    <border>
      <left style="thin">
        <color rgb="FF00304D"/>
      </left>
      <right/>
      <top style="thin">
        <color rgb="FF00304D"/>
      </top>
      <bottom/>
      <diagonal/>
    </border>
    <border>
      <left/>
      <right/>
      <top style="thin">
        <color rgb="FF00304D"/>
      </top>
      <bottom/>
      <diagonal/>
    </border>
    <border>
      <left/>
      <right style="thin">
        <color rgb="FF00304D"/>
      </right>
      <top style="thin">
        <color rgb="FF00304D"/>
      </top>
      <bottom/>
      <diagonal/>
    </border>
    <border>
      <left style="thin">
        <color rgb="FF00304D"/>
      </left>
      <right/>
      <top/>
      <bottom/>
      <diagonal/>
    </border>
    <border>
      <left/>
      <right style="thin">
        <color rgb="FF00304D"/>
      </right>
      <top/>
      <bottom/>
      <diagonal/>
    </border>
    <border>
      <left style="thin">
        <color rgb="FF00304D"/>
      </left>
      <right/>
      <top/>
      <bottom style="thin">
        <color rgb="FF00304D"/>
      </bottom>
      <diagonal/>
    </border>
    <border>
      <left/>
      <right/>
      <top/>
      <bottom style="thin">
        <color rgb="FF00304D"/>
      </bottom>
      <diagonal/>
    </border>
    <border>
      <left/>
      <right style="thin">
        <color rgb="FF00304D"/>
      </right>
      <top/>
      <bottom style="thin">
        <color rgb="FF00304D"/>
      </bottom>
      <diagonal/>
    </border>
    <border>
      <left style="thin">
        <color rgb="FF00304D"/>
      </left>
      <right/>
      <top style="thin">
        <color rgb="FF00304D"/>
      </top>
      <bottom style="thin">
        <color rgb="FF00304D"/>
      </bottom>
      <diagonal/>
    </border>
    <border>
      <left/>
      <right style="thin">
        <color rgb="FF00304D"/>
      </right>
      <top style="thin">
        <color rgb="FF00304D"/>
      </top>
      <bottom style="thin">
        <color rgb="FF00304D"/>
      </bottom>
      <diagonal/>
    </border>
    <border>
      <left/>
      <right/>
      <top style="thin">
        <color rgb="FF00304D"/>
      </top>
      <bottom style="thin">
        <color rgb="FF00304D"/>
      </bottom>
      <diagonal/>
    </border>
    <border>
      <left style="thin">
        <color rgb="FF00304D"/>
      </left>
      <right/>
      <top/>
      <bottom style="thin">
        <color theme="4" tint="-0.499984740745262"/>
      </bottom>
      <diagonal/>
    </border>
    <border>
      <left/>
      <right style="thin">
        <color rgb="FF00304D"/>
      </right>
      <top/>
      <bottom style="thin">
        <color theme="4" tint="-0.499984740745262"/>
      </bottom>
      <diagonal/>
    </border>
    <border>
      <left style="thin">
        <color rgb="FF00304D"/>
      </left>
      <right/>
      <top style="thin">
        <color theme="4" tint="-0.499984740745262"/>
      </top>
      <bottom/>
      <diagonal/>
    </border>
    <border>
      <left/>
      <right style="thin">
        <color rgb="FF00304D"/>
      </right>
      <top style="thin">
        <color theme="4" tint="-0.499984740745262"/>
      </top>
      <bottom/>
      <diagonal/>
    </border>
    <border>
      <left/>
      <right/>
      <top style="thin">
        <color indexed="64"/>
      </top>
      <bottom style="thin">
        <color indexed="64"/>
      </bottom>
      <diagonal/>
    </border>
    <border>
      <left style="medium">
        <color rgb="FF00304D"/>
      </left>
      <right/>
      <top style="medium">
        <color rgb="FF00304D"/>
      </top>
      <bottom style="thin">
        <color theme="8" tint="-0.499984740745262"/>
      </bottom>
      <diagonal/>
    </border>
    <border>
      <left/>
      <right/>
      <top style="medium">
        <color rgb="FF00304D"/>
      </top>
      <bottom style="thin">
        <color theme="8" tint="-0.499984740745262"/>
      </bottom>
      <diagonal/>
    </border>
    <border>
      <left/>
      <right style="medium">
        <color rgb="FF00304D"/>
      </right>
      <top style="medium">
        <color rgb="FF00304D"/>
      </top>
      <bottom style="thin">
        <color theme="8" tint="-0.499984740745262"/>
      </bottom>
      <diagonal/>
    </border>
    <border>
      <left style="medium">
        <color rgb="FF00304D"/>
      </left>
      <right/>
      <top style="thin">
        <color theme="8" tint="-0.499984740745262"/>
      </top>
      <bottom style="thin">
        <color theme="8" tint="-0.499984740745262"/>
      </bottom>
      <diagonal/>
    </border>
    <border>
      <left/>
      <right style="medium">
        <color rgb="FF00304D"/>
      </right>
      <top style="thin">
        <color theme="8" tint="-0.499984740745262"/>
      </top>
      <bottom style="thin">
        <color theme="8" tint="-0.499984740745262"/>
      </bottom>
      <diagonal/>
    </border>
    <border>
      <left style="medium">
        <color rgb="FF00304D"/>
      </left>
      <right style="thin">
        <color theme="8" tint="-0.499984740745262"/>
      </right>
      <top style="thin">
        <color theme="8" tint="-0.499984740745262"/>
      </top>
      <bottom style="thin">
        <color theme="8" tint="-0.499984740745262"/>
      </bottom>
      <diagonal/>
    </border>
    <border>
      <left style="thin">
        <color theme="8" tint="-0.499984740745262"/>
      </left>
      <right style="medium">
        <color rgb="FF00304D"/>
      </right>
      <top style="thin">
        <color theme="8" tint="-0.499984740745262"/>
      </top>
      <bottom style="thin">
        <color theme="8" tint="-0.499984740745262"/>
      </bottom>
      <diagonal/>
    </border>
    <border>
      <left style="thin">
        <color theme="8" tint="-0.499984740745262"/>
      </left>
      <right style="medium">
        <color rgb="FF00304D"/>
      </right>
      <top style="thin">
        <color theme="8" tint="-0.499984740745262"/>
      </top>
      <bottom/>
      <diagonal/>
    </border>
    <border>
      <left style="medium">
        <color rgb="FF00304D"/>
      </left>
      <right/>
      <top/>
      <bottom style="thin">
        <color theme="8" tint="-0.499984740745262"/>
      </bottom>
      <diagonal/>
    </border>
    <border>
      <left/>
      <right style="medium">
        <color rgb="FF00304D"/>
      </right>
      <top/>
      <bottom style="thin">
        <color theme="8" tint="-0.499984740745262"/>
      </bottom>
      <diagonal/>
    </border>
    <border>
      <left style="medium">
        <color rgb="FF00304D"/>
      </left>
      <right/>
      <top/>
      <bottom/>
      <diagonal/>
    </border>
    <border>
      <left/>
      <right style="medium">
        <color rgb="FF00304D"/>
      </right>
      <top/>
      <bottom/>
      <diagonal/>
    </border>
    <border>
      <left style="medium">
        <color rgb="FF00304D"/>
      </left>
      <right style="thin">
        <color theme="8" tint="-0.499984740745262"/>
      </right>
      <top style="thin">
        <color theme="8" tint="-0.499984740745262"/>
      </top>
      <bottom style="medium">
        <color rgb="FF00304D"/>
      </bottom>
      <diagonal/>
    </border>
    <border>
      <left style="thin">
        <color theme="8" tint="-0.499984740745262"/>
      </left>
      <right style="thin">
        <color theme="8" tint="-0.499984740745262"/>
      </right>
      <top style="thin">
        <color theme="8" tint="-0.499984740745262"/>
      </top>
      <bottom style="medium">
        <color rgb="FF00304D"/>
      </bottom>
      <diagonal/>
    </border>
    <border>
      <left/>
      <right/>
      <top/>
      <bottom style="medium">
        <color rgb="FF00304D"/>
      </bottom>
      <diagonal/>
    </border>
    <border>
      <left/>
      <right style="medium">
        <color rgb="FF00304D"/>
      </right>
      <top/>
      <bottom style="medium">
        <color rgb="FF00304D"/>
      </bottom>
      <diagonal/>
    </border>
  </borders>
  <cellStyleXfs count="5">
    <xf numFmtId="0" fontId="0" fillId="0" borderId="0"/>
    <xf numFmtId="0" fontId="20" fillId="0" borderId="0" applyNumberFormat="0" applyFill="0" applyBorder="0" applyAlignment="0" applyProtection="0"/>
    <xf numFmtId="42" fontId="51" fillId="0" borderId="0" applyFont="0" applyFill="0" applyBorder="0" applyAlignment="0" applyProtection="0"/>
    <xf numFmtId="9" fontId="51" fillId="0" borderId="0" applyFont="0" applyFill="0" applyBorder="0" applyAlignment="0" applyProtection="0"/>
    <xf numFmtId="165" fontId="52" fillId="0" borderId="0" applyFont="0" applyFill="0" applyBorder="0" applyAlignment="0" applyProtection="0"/>
  </cellStyleXfs>
  <cellXfs count="443">
    <xf numFmtId="0" fontId="0" fillId="0" borderId="0" xfId="0"/>
    <xf numFmtId="0" fontId="21" fillId="0" borderId="0" xfId="0" applyFont="1"/>
    <xf numFmtId="0" fontId="22" fillId="2" borderId="0" xfId="0" applyFont="1" applyFill="1"/>
    <xf numFmtId="0" fontId="23" fillId="4" borderId="0" xfId="0" applyFont="1" applyFill="1"/>
    <xf numFmtId="0" fontId="24" fillId="3" borderId="0" xfId="0" applyFont="1" applyFill="1" applyAlignment="1">
      <alignment horizontal="left" vertical="center" wrapText="1"/>
    </xf>
    <xf numFmtId="0" fontId="24" fillId="3" borderId="0" xfId="0" applyFont="1" applyFill="1" applyAlignment="1">
      <alignment vertical="center" wrapText="1"/>
    </xf>
    <xf numFmtId="0" fontId="22" fillId="0" borderId="0" xfId="0" applyFont="1"/>
    <xf numFmtId="1" fontId="22" fillId="0" borderId="9" xfId="0" applyNumberFormat="1" applyFont="1" applyBorder="1" applyAlignment="1">
      <alignment horizontal="center" vertical="center"/>
    </xf>
    <xf numFmtId="0" fontId="5" fillId="5" borderId="0" xfId="0" applyFont="1" applyFill="1" applyAlignment="1">
      <alignment vertical="center"/>
    </xf>
    <xf numFmtId="0" fontId="6" fillId="4" borderId="0" xfId="0" applyFont="1" applyFill="1" applyAlignment="1">
      <alignment horizontal="center" vertical="center" wrapText="1"/>
    </xf>
    <xf numFmtId="0" fontId="7" fillId="4" borderId="0" xfId="0" applyFont="1" applyFill="1" applyAlignment="1">
      <alignment horizontal="center" vertical="center"/>
    </xf>
    <xf numFmtId="0" fontId="6" fillId="4" borderId="0" xfId="0" applyFont="1" applyFill="1" applyAlignment="1">
      <alignment horizontal="center" vertical="center"/>
    </xf>
    <xf numFmtId="0" fontId="8" fillId="4" borderId="0" xfId="0" applyFont="1" applyFill="1" applyAlignment="1">
      <alignment vertical="center"/>
    </xf>
    <xf numFmtId="0" fontId="6" fillId="4" borderId="0" xfId="0" applyFont="1" applyFill="1" applyAlignment="1">
      <alignment vertical="center"/>
    </xf>
    <xf numFmtId="0" fontId="4" fillId="4" borderId="0" xfId="1" applyFont="1" applyFill="1" applyBorder="1" applyAlignment="1">
      <alignment horizontal="center" vertical="center"/>
    </xf>
    <xf numFmtId="0" fontId="26" fillId="4" borderId="0" xfId="0" applyFont="1" applyFill="1" applyAlignment="1">
      <alignment vertical="center"/>
    </xf>
    <xf numFmtId="0" fontId="0" fillId="3" borderId="0" xfId="0" applyFill="1" applyAlignment="1">
      <alignment vertical="center"/>
    </xf>
    <xf numFmtId="0" fontId="3" fillId="4" borderId="0" xfId="1" applyFont="1" applyFill="1" applyBorder="1" applyAlignment="1">
      <alignment horizontal="center" vertical="center"/>
    </xf>
    <xf numFmtId="0" fontId="0" fillId="3" borderId="0" xfId="0" applyFill="1" applyAlignment="1">
      <alignment horizontal="left" vertical="center"/>
    </xf>
    <xf numFmtId="0" fontId="0" fillId="3" borderId="0" xfId="0" applyFill="1" applyAlignment="1">
      <alignment horizontal="center" vertical="center"/>
    </xf>
    <xf numFmtId="0" fontId="2" fillId="3" borderId="0" xfId="0" applyFont="1" applyFill="1" applyAlignment="1">
      <alignment vertical="center"/>
    </xf>
    <xf numFmtId="0" fontId="22" fillId="2" borderId="0" xfId="0" applyFont="1" applyFill="1" applyAlignment="1">
      <alignment vertical="center"/>
    </xf>
    <xf numFmtId="0" fontId="23" fillId="4" borderId="0" xfId="0" applyFont="1" applyFill="1" applyAlignment="1">
      <alignment vertical="center"/>
    </xf>
    <xf numFmtId="0" fontId="22" fillId="4" borderId="0" xfId="0" applyFont="1" applyFill="1" applyAlignment="1">
      <alignment vertical="center"/>
    </xf>
    <xf numFmtId="0" fontId="12" fillId="3" borderId="0" xfId="0" applyFont="1" applyFill="1" applyAlignment="1">
      <alignment vertical="center"/>
    </xf>
    <xf numFmtId="0" fontId="11" fillId="3" borderId="0" xfId="0" applyFont="1" applyFill="1" applyAlignment="1">
      <alignment vertical="center"/>
    </xf>
    <xf numFmtId="0" fontId="9" fillId="3" borderId="0" xfId="0" applyFont="1" applyFill="1" applyAlignment="1">
      <alignment vertical="center"/>
    </xf>
    <xf numFmtId="0" fontId="1" fillId="3" borderId="0" xfId="0" applyFont="1" applyFill="1" applyAlignment="1">
      <alignment vertical="center"/>
    </xf>
    <xf numFmtId="0" fontId="28" fillId="5" borderId="0" xfId="0" applyFont="1" applyFill="1" applyAlignment="1">
      <alignment horizontal="left" vertical="center"/>
    </xf>
    <xf numFmtId="0" fontId="29" fillId="3" borderId="0" xfId="0" applyFont="1" applyFill="1" applyAlignment="1">
      <alignment vertical="center"/>
    </xf>
    <xf numFmtId="164" fontId="29" fillId="3" borderId="12" xfId="0" applyNumberFormat="1" applyFont="1" applyFill="1" applyBorder="1" applyAlignment="1">
      <alignment vertical="center"/>
    </xf>
    <xf numFmtId="0" fontId="24" fillId="5" borderId="9" xfId="0" applyFont="1" applyFill="1" applyBorder="1" applyAlignment="1">
      <alignment vertical="center"/>
    </xf>
    <xf numFmtId="6" fontId="22" fillId="0" borderId="9" xfId="0" applyNumberFormat="1" applyFont="1" applyBorder="1" applyAlignment="1">
      <alignment vertical="center"/>
    </xf>
    <xf numFmtId="0" fontId="22" fillId="0" borderId="13" xfId="0" applyFont="1" applyBorder="1" applyAlignment="1">
      <alignment vertical="center"/>
    </xf>
    <xf numFmtId="6" fontId="22" fillId="0" borderId="13" xfId="0" applyNumberFormat="1" applyFont="1" applyBorder="1" applyAlignment="1">
      <alignment vertical="center"/>
    </xf>
    <xf numFmtId="6" fontId="22" fillId="0" borderId="14" xfId="0" applyNumberFormat="1" applyFont="1" applyBorder="1" applyAlignment="1">
      <alignment vertical="center"/>
    </xf>
    <xf numFmtId="0" fontId="22" fillId="0" borderId="0" xfId="0" applyFont="1" applyAlignment="1">
      <alignment vertical="center"/>
    </xf>
    <xf numFmtId="6" fontId="24" fillId="0" borderId="12" xfId="0" applyNumberFormat="1" applyFont="1" applyBorder="1" applyAlignment="1">
      <alignment vertical="center"/>
    </xf>
    <xf numFmtId="0" fontId="14" fillId="3" borderId="0" xfId="0" applyFont="1" applyFill="1" applyAlignment="1">
      <alignment horizontal="center" vertical="center"/>
    </xf>
    <xf numFmtId="0" fontId="27" fillId="5" borderId="12" xfId="0" applyFont="1" applyFill="1" applyBorder="1" applyAlignment="1">
      <alignment horizontal="center" vertical="center" wrapText="1"/>
    </xf>
    <xf numFmtId="0" fontId="32" fillId="4" borderId="0" xfId="0" applyFont="1" applyFill="1" applyAlignment="1">
      <alignment horizontal="center" vertical="center"/>
    </xf>
    <xf numFmtId="0" fontId="33" fillId="3" borderId="15" xfId="0" applyFont="1" applyFill="1" applyBorder="1" applyAlignment="1">
      <alignment horizontal="center" vertical="center"/>
    </xf>
    <xf numFmtId="9" fontId="33" fillId="3" borderId="15" xfId="0" applyNumberFormat="1" applyFont="1" applyFill="1" applyBorder="1" applyAlignment="1">
      <alignment vertical="center"/>
    </xf>
    <xf numFmtId="0" fontId="34" fillId="4" borderId="0" xfId="1" applyFont="1" applyFill="1" applyBorder="1" applyAlignment="1">
      <alignment horizontal="center" vertical="center"/>
    </xf>
    <xf numFmtId="0" fontId="2" fillId="5" borderId="0" xfId="0" applyFont="1" applyFill="1"/>
    <xf numFmtId="0" fontId="26" fillId="4" borderId="0" xfId="0" applyFont="1" applyFill="1"/>
    <xf numFmtId="0" fontId="3" fillId="5" borderId="0" xfId="0" applyFont="1" applyFill="1"/>
    <xf numFmtId="0" fontId="1" fillId="5" borderId="0" xfId="0" applyFont="1" applyFill="1"/>
    <xf numFmtId="0" fontId="16" fillId="5" borderId="0" xfId="0" applyFont="1" applyFill="1"/>
    <xf numFmtId="0" fontId="29" fillId="5" borderId="0" xfId="0" applyFont="1" applyFill="1"/>
    <xf numFmtId="0" fontId="35" fillId="5" borderId="0" xfId="0" applyFont="1" applyFill="1"/>
    <xf numFmtId="0" fontId="18" fillId="4" borderId="0" xfId="0" applyFont="1" applyFill="1" applyAlignment="1">
      <alignment horizontal="center"/>
    </xf>
    <xf numFmtId="0" fontId="19" fillId="4" borderId="0" xfId="0" applyFont="1" applyFill="1" applyAlignment="1">
      <alignment wrapText="1"/>
    </xf>
    <xf numFmtId="0" fontId="19" fillId="4" borderId="0" xfId="0" applyFont="1" applyFill="1" applyAlignment="1">
      <alignment horizontal="center" wrapText="1"/>
    </xf>
    <xf numFmtId="0" fontId="35" fillId="4" borderId="12" xfId="0" applyFont="1" applyFill="1" applyBorder="1" applyAlignment="1">
      <alignment wrapText="1"/>
    </xf>
    <xf numFmtId="0" fontId="36" fillId="4" borderId="9" xfId="0" applyFont="1" applyFill="1" applyBorder="1" applyAlignment="1">
      <alignment horizontal="center" vertical="center" wrapText="1"/>
    </xf>
    <xf numFmtId="0" fontId="37" fillId="4" borderId="9" xfId="0" applyFont="1" applyFill="1" applyBorder="1" applyAlignment="1">
      <alignment horizontal="center" vertical="center" wrapText="1"/>
    </xf>
    <xf numFmtId="0" fontId="38" fillId="4" borderId="17" xfId="0" applyFont="1" applyFill="1" applyBorder="1" applyAlignment="1">
      <alignment horizontal="center" vertical="center" wrapText="1"/>
    </xf>
    <xf numFmtId="0" fontId="29" fillId="4" borderId="17" xfId="0" applyFont="1" applyFill="1" applyBorder="1"/>
    <xf numFmtId="0" fontId="39" fillId="5" borderId="0" xfId="0" applyFont="1" applyFill="1"/>
    <xf numFmtId="0" fontId="40" fillId="3" borderId="0" xfId="0" applyFont="1" applyFill="1" applyAlignment="1">
      <alignment vertical="center" wrapText="1"/>
    </xf>
    <xf numFmtId="0" fontId="41" fillId="4" borderId="12" xfId="0" applyFont="1" applyFill="1" applyBorder="1" applyAlignment="1">
      <alignment wrapText="1"/>
    </xf>
    <xf numFmtId="0" fontId="42" fillId="5" borderId="0" xfId="0" applyFont="1" applyFill="1" applyAlignment="1">
      <alignment horizontal="center"/>
    </xf>
    <xf numFmtId="0" fontId="35" fillId="5" borderId="0" xfId="0" applyFont="1" applyFill="1" applyAlignment="1">
      <alignment horizontal="center"/>
    </xf>
    <xf numFmtId="0" fontId="30" fillId="4" borderId="18" xfId="1" applyFont="1" applyFill="1" applyBorder="1" applyAlignment="1">
      <alignment vertical="center"/>
    </xf>
    <xf numFmtId="0" fontId="30" fillId="4" borderId="19" xfId="1" applyFont="1" applyFill="1" applyBorder="1" applyAlignment="1">
      <alignment vertical="center"/>
    </xf>
    <xf numFmtId="0" fontId="29" fillId="3" borderId="20" xfId="0" applyFont="1" applyFill="1" applyBorder="1" applyAlignment="1">
      <alignment vertical="center"/>
    </xf>
    <xf numFmtId="164" fontId="29" fillId="3" borderId="20" xfId="0" applyNumberFormat="1" applyFont="1" applyFill="1" applyBorder="1" applyAlignment="1">
      <alignment vertical="center"/>
    </xf>
    <xf numFmtId="0" fontId="29" fillId="3" borderId="21" xfId="0" applyFont="1" applyFill="1" applyBorder="1" applyAlignment="1">
      <alignment vertical="center"/>
    </xf>
    <xf numFmtId="165" fontId="53" fillId="0" borderId="0" xfId="4" applyFont="1" applyBorder="1" applyAlignment="1" applyProtection="1">
      <alignment horizontal="left"/>
      <protection hidden="1"/>
    </xf>
    <xf numFmtId="0" fontId="54" fillId="0" borderId="0" xfId="0" applyFont="1"/>
    <xf numFmtId="0" fontId="55" fillId="5" borderId="0" xfId="0" applyFont="1" applyFill="1" applyAlignment="1">
      <alignment horizontal="left" vertical="center" wrapText="1"/>
    </xf>
    <xf numFmtId="168" fontId="56" fillId="5" borderId="0" xfId="0" applyNumberFormat="1" applyFont="1" applyFill="1" applyAlignment="1">
      <alignment vertical="center"/>
    </xf>
    <xf numFmtId="0" fontId="56" fillId="5" borderId="0" xfId="0" applyFont="1" applyFill="1" applyAlignment="1">
      <alignment vertical="center"/>
    </xf>
    <xf numFmtId="9" fontId="57" fillId="0" borderId="0" xfId="3" applyFont="1" applyBorder="1" applyAlignment="1" applyProtection="1">
      <alignment horizontal="center"/>
      <protection hidden="1"/>
    </xf>
    <xf numFmtId="0" fontId="12" fillId="3" borderId="0" xfId="0" applyFont="1" applyFill="1" applyAlignment="1">
      <alignment horizontal="left" vertical="center" wrapText="1"/>
    </xf>
    <xf numFmtId="0" fontId="16" fillId="3" borderId="0" xfId="0" applyFont="1" applyFill="1" applyAlignment="1">
      <alignment horizontal="center" vertical="center"/>
    </xf>
    <xf numFmtId="0" fontId="17" fillId="3" borderId="0" xfId="0" applyFont="1" applyFill="1" applyAlignment="1">
      <alignment vertical="center"/>
    </xf>
    <xf numFmtId="0" fontId="22" fillId="0" borderId="0" xfId="0" applyFont="1" applyAlignment="1">
      <alignment vertical="top"/>
    </xf>
    <xf numFmtId="0" fontId="59" fillId="0" borderId="0" xfId="0" applyFont="1"/>
    <xf numFmtId="0" fontId="60" fillId="4" borderId="0" xfId="0" applyFont="1" applyFill="1" applyAlignment="1">
      <alignment horizontal="left" vertical="center" wrapText="1"/>
    </xf>
    <xf numFmtId="0" fontId="64" fillId="4" borderId="86" xfId="0" applyFont="1" applyFill="1" applyBorder="1" applyAlignment="1">
      <alignment horizontal="right" vertical="center" wrapText="1"/>
    </xf>
    <xf numFmtId="0" fontId="66" fillId="3" borderId="0" xfId="0" applyFont="1" applyFill="1" applyAlignment="1">
      <alignment vertical="center"/>
    </xf>
    <xf numFmtId="0" fontId="67" fillId="3" borderId="0" xfId="0" applyFont="1" applyFill="1" applyAlignment="1">
      <alignment vertical="center"/>
    </xf>
    <xf numFmtId="0" fontId="65" fillId="3" borderId="0" xfId="0" applyFont="1" applyFill="1" applyAlignment="1">
      <alignment vertical="center"/>
    </xf>
    <xf numFmtId="0" fontId="65" fillId="5" borderId="0" xfId="0" applyFont="1" applyFill="1" applyAlignment="1">
      <alignment horizontal="left" vertical="center"/>
    </xf>
    <xf numFmtId="0" fontId="65" fillId="5" borderId="0" xfId="0" applyFont="1" applyFill="1" applyAlignment="1">
      <alignment vertical="center"/>
    </xf>
    <xf numFmtId="0" fontId="68" fillId="3" borderId="0" xfId="0" applyFont="1" applyFill="1" applyAlignment="1">
      <alignment vertical="center"/>
    </xf>
    <xf numFmtId="0" fontId="65" fillId="3" borderId="0" xfId="0" applyFont="1" applyFill="1" applyAlignment="1">
      <alignment horizontal="left" vertical="center" wrapText="1"/>
    </xf>
    <xf numFmtId="0" fontId="65" fillId="3" borderId="0" xfId="0" applyFont="1" applyFill="1" applyAlignment="1">
      <alignment horizontal="center" vertical="center" wrapText="1"/>
    </xf>
    <xf numFmtId="164" fontId="30" fillId="8" borderId="12" xfId="0" applyNumberFormat="1" applyFont="1" applyFill="1" applyBorder="1" applyAlignment="1">
      <alignment vertical="center"/>
    </xf>
    <xf numFmtId="164" fontId="31" fillId="8" borderId="12" xfId="0" applyNumberFormat="1" applyFont="1" applyFill="1" applyBorder="1" applyAlignment="1">
      <alignment vertical="center" wrapText="1"/>
    </xf>
    <xf numFmtId="164" fontId="31" fillId="8" borderId="12" xfId="0" applyNumberFormat="1" applyFont="1" applyFill="1" applyBorder="1" applyAlignment="1">
      <alignment vertical="center"/>
    </xf>
    <xf numFmtId="164" fontId="25" fillId="8" borderId="10" xfId="0" applyNumberFormat="1" applyFont="1" applyFill="1" applyBorder="1" applyAlignment="1">
      <alignment horizontal="center" vertical="center"/>
    </xf>
    <xf numFmtId="164" fontId="25" fillId="8" borderId="11" xfId="0" applyNumberFormat="1" applyFont="1" applyFill="1" applyBorder="1" applyAlignment="1">
      <alignment horizontal="center" vertical="center"/>
    </xf>
    <xf numFmtId="164" fontId="43" fillId="9" borderId="12" xfId="0" applyNumberFormat="1" applyFont="1" applyFill="1" applyBorder="1" applyAlignment="1">
      <alignment vertical="center"/>
    </xf>
    <xf numFmtId="0" fontId="30" fillId="6" borderId="20" xfId="1" applyFont="1" applyFill="1" applyBorder="1" applyAlignment="1">
      <alignment horizontal="center" vertical="center"/>
    </xf>
    <xf numFmtId="0" fontId="30" fillId="6" borderId="18" xfId="1" applyFont="1" applyFill="1" applyBorder="1" applyAlignment="1">
      <alignment horizontal="center" vertical="center"/>
    </xf>
    <xf numFmtId="165" fontId="71" fillId="0" borderId="0" xfId="4" applyFont="1" applyBorder="1" applyAlignment="1" applyProtection="1">
      <alignment horizontal="left" indent="1"/>
      <protection hidden="1"/>
    </xf>
    <xf numFmtId="167" fontId="71" fillId="0" borderId="0" xfId="2" applyNumberFormat="1" applyFont="1" applyBorder="1" applyAlignment="1" applyProtection="1">
      <alignment horizontal="center"/>
      <protection hidden="1"/>
    </xf>
    <xf numFmtId="165" fontId="71" fillId="0" borderId="0" xfId="4" quotePrefix="1" applyFont="1" applyBorder="1" applyAlignment="1" applyProtection="1">
      <alignment horizontal="left" indent="1"/>
      <protection hidden="1"/>
    </xf>
    <xf numFmtId="165" fontId="72" fillId="0" borderId="0" xfId="4" applyFont="1" applyBorder="1" applyProtection="1">
      <protection hidden="1"/>
    </xf>
    <xf numFmtId="165" fontId="72" fillId="0" borderId="0" xfId="4" quotePrefix="1" applyFont="1" applyBorder="1" applyAlignment="1" applyProtection="1">
      <alignment horizontal="left"/>
      <protection hidden="1"/>
    </xf>
    <xf numFmtId="166" fontId="71" fillId="0" borderId="0" xfId="4" applyNumberFormat="1" applyFont="1" applyBorder="1" applyAlignment="1" applyProtection="1">
      <alignment horizontal="left" indent="1"/>
      <protection hidden="1"/>
    </xf>
    <xf numFmtId="165" fontId="71" fillId="0" borderId="0" xfId="4" applyFont="1" applyBorder="1" applyProtection="1">
      <protection hidden="1"/>
    </xf>
    <xf numFmtId="165" fontId="71" fillId="0" borderId="0" xfId="4" quotePrefix="1" applyFont="1" applyBorder="1" applyAlignment="1" applyProtection="1">
      <alignment horizontal="left"/>
      <protection hidden="1"/>
    </xf>
    <xf numFmtId="165" fontId="72" fillId="0" borderId="0" xfId="4" applyFont="1" applyBorder="1" applyAlignment="1" applyProtection="1">
      <alignment horizontal="left"/>
      <protection hidden="1"/>
    </xf>
    <xf numFmtId="167" fontId="72" fillId="0" borderId="0" xfId="2" applyNumberFormat="1" applyFont="1" applyBorder="1" applyAlignment="1" applyProtection="1">
      <alignment horizontal="center"/>
      <protection hidden="1"/>
    </xf>
    <xf numFmtId="9" fontId="61" fillId="0" borderId="0" xfId="3" applyFont="1" applyBorder="1" applyAlignment="1" applyProtection="1">
      <alignment horizontal="center"/>
      <protection hidden="1"/>
    </xf>
    <xf numFmtId="0" fontId="73" fillId="4" borderId="0" xfId="1" applyFont="1" applyFill="1" applyBorder="1" applyAlignment="1">
      <alignment horizontal="center" vertical="center"/>
    </xf>
    <xf numFmtId="0" fontId="68" fillId="5" borderId="0" xfId="0" applyFont="1" applyFill="1"/>
    <xf numFmtId="0" fontId="72" fillId="5" borderId="0" xfId="0" applyFont="1" applyFill="1"/>
    <xf numFmtId="0" fontId="62" fillId="5" borderId="16" xfId="0" applyFont="1" applyFill="1" applyBorder="1" applyAlignment="1">
      <alignment vertical="top" wrapText="1"/>
    </xf>
    <xf numFmtId="0" fontId="74" fillId="5" borderId="0" xfId="0" applyFont="1" applyFill="1"/>
    <xf numFmtId="0" fontId="75" fillId="5" borderId="0" xfId="0" applyFont="1" applyFill="1" applyAlignment="1">
      <alignment horizontal="left" vertical="center"/>
    </xf>
    <xf numFmtId="0" fontId="22" fillId="0" borderId="0" xfId="0" applyFont="1" applyAlignment="1">
      <alignment horizontal="left" wrapText="1"/>
    </xf>
    <xf numFmtId="0" fontId="76" fillId="0" borderId="0" xfId="0" applyFont="1"/>
    <xf numFmtId="0" fontId="77" fillId="0" borderId="0" xfId="0" applyFont="1" applyAlignment="1">
      <alignment wrapText="1"/>
    </xf>
    <xf numFmtId="0" fontId="65" fillId="0" borderId="0" xfId="0" applyFont="1" applyAlignment="1">
      <alignment vertical="top"/>
    </xf>
    <xf numFmtId="0" fontId="78" fillId="0" borderId="0" xfId="0" applyFont="1"/>
    <xf numFmtId="168" fontId="32" fillId="9" borderId="77" xfId="0" applyNumberFormat="1" applyFont="1" applyFill="1" applyBorder="1"/>
    <xf numFmtId="0" fontId="78" fillId="0" borderId="77" xfId="0" applyFont="1" applyBorder="1" applyAlignment="1">
      <alignment horizontal="center" wrapText="1"/>
    </xf>
    <xf numFmtId="0" fontId="78" fillId="0" borderId="77" xfId="0" applyFont="1" applyBorder="1"/>
    <xf numFmtId="168" fontId="78" fillId="0" borderId="77" xfId="0" applyNumberFormat="1" applyFont="1" applyBorder="1"/>
    <xf numFmtId="0" fontId="32" fillId="9" borderId="77" xfId="0" applyFont="1" applyFill="1" applyBorder="1" applyAlignment="1">
      <alignment horizontal="center" wrapText="1"/>
    </xf>
    <xf numFmtId="168" fontId="32" fillId="9" borderId="77" xfId="0" applyNumberFormat="1" applyFont="1" applyFill="1" applyBorder="1" applyAlignment="1">
      <alignment horizontal="center"/>
    </xf>
    <xf numFmtId="9" fontId="32" fillId="9" borderId="77" xfId="3" applyFont="1" applyFill="1" applyBorder="1" applyAlignment="1">
      <alignment horizontal="center" wrapText="1"/>
    </xf>
    <xf numFmtId="0" fontId="78" fillId="0" borderId="0" xfId="0" applyFont="1" applyAlignment="1">
      <alignment horizontal="left" wrapText="1"/>
    </xf>
    <xf numFmtId="0" fontId="58" fillId="0" borderId="0" xfId="0" applyFont="1"/>
    <xf numFmtId="0" fontId="80" fillId="0" borderId="0" xfId="0" applyFont="1"/>
    <xf numFmtId="0" fontId="58" fillId="0" borderId="77" xfId="0" applyFont="1" applyBorder="1" applyAlignment="1">
      <alignment horizontal="center" wrapText="1"/>
    </xf>
    <xf numFmtId="0" fontId="58" fillId="0" borderId="77" xfId="0" applyFont="1" applyBorder="1"/>
    <xf numFmtId="168" fontId="58" fillId="0" borderId="77" xfId="0" applyNumberFormat="1" applyFont="1" applyBorder="1"/>
    <xf numFmtId="0" fontId="58" fillId="0" borderId="77" xfId="0" applyFont="1" applyBorder="1" applyAlignment="1">
      <alignment wrapText="1"/>
    </xf>
    <xf numFmtId="0" fontId="78" fillId="0" borderId="4" xfId="0" applyFont="1" applyBorder="1" applyAlignment="1">
      <alignment horizontal="center" wrapText="1"/>
    </xf>
    <xf numFmtId="0" fontId="78" fillId="0" borderId="0" xfId="0" applyFont="1" applyAlignment="1">
      <alignment horizontal="center" wrapText="1"/>
    </xf>
    <xf numFmtId="164" fontId="81" fillId="8" borderId="12" xfId="0" applyNumberFormat="1" applyFont="1" applyFill="1" applyBorder="1" applyAlignment="1">
      <alignment vertical="center"/>
    </xf>
    <xf numFmtId="3" fontId="81" fillId="8" borderId="12" xfId="0" applyNumberFormat="1" applyFont="1" applyFill="1" applyBorder="1" applyAlignment="1">
      <alignment vertical="center"/>
    </xf>
    <xf numFmtId="0" fontId="30" fillId="7" borderId="106" xfId="1" applyFont="1" applyFill="1" applyBorder="1" applyAlignment="1">
      <alignment horizontal="center" vertical="center"/>
    </xf>
    <xf numFmtId="0" fontId="30" fillId="4" borderId="107" xfId="1" applyFont="1" applyFill="1" applyBorder="1" applyAlignment="1">
      <alignment vertical="center"/>
    </xf>
    <xf numFmtId="0" fontId="27" fillId="5" borderId="108" xfId="0" applyFont="1" applyFill="1" applyBorder="1" applyAlignment="1">
      <alignment horizontal="center" vertical="center" wrapText="1"/>
    </xf>
    <xf numFmtId="0" fontId="27" fillId="5" borderId="109" xfId="0" applyFont="1" applyFill="1" applyBorder="1" applyAlignment="1">
      <alignment horizontal="center" vertical="center" wrapText="1"/>
    </xf>
    <xf numFmtId="0" fontId="29" fillId="3" borderId="106" xfId="0" applyFont="1" applyFill="1" applyBorder="1" applyAlignment="1">
      <alignment vertical="center"/>
    </xf>
    <xf numFmtId="0" fontId="29" fillId="3" borderId="110" xfId="0" applyFont="1" applyFill="1" applyBorder="1" applyAlignment="1">
      <alignment vertical="center"/>
    </xf>
    <xf numFmtId="0" fontId="30" fillId="4" borderId="112" xfId="1" applyFont="1" applyFill="1" applyBorder="1" applyAlignment="1">
      <alignment vertical="center"/>
    </xf>
    <xf numFmtId="0" fontId="1" fillId="3" borderId="113" xfId="0" applyFont="1" applyFill="1" applyBorder="1" applyAlignment="1">
      <alignment vertical="center"/>
    </xf>
    <xf numFmtId="0" fontId="1" fillId="3" borderId="114" xfId="0" applyFont="1" applyFill="1" applyBorder="1" applyAlignment="1">
      <alignment vertical="center"/>
    </xf>
    <xf numFmtId="164" fontId="43" fillId="8" borderId="115" xfId="0" applyNumberFormat="1" applyFont="1" applyFill="1" applyBorder="1" applyAlignment="1">
      <alignment vertical="center" wrapText="1"/>
    </xf>
    <xf numFmtId="164" fontId="43" fillId="8" borderId="116" xfId="0" applyNumberFormat="1" applyFont="1" applyFill="1" applyBorder="1" applyAlignment="1">
      <alignment vertical="center"/>
    </xf>
    <xf numFmtId="0" fontId="1" fillId="3" borderId="117" xfId="0" applyFont="1" applyFill="1" applyBorder="1" applyAlignment="1">
      <alignment vertical="center"/>
    </xf>
    <xf numFmtId="0" fontId="1" fillId="3" borderId="118" xfId="0" applyFont="1" applyFill="1" applyBorder="1" applyAlignment="1">
      <alignment vertical="center"/>
    </xf>
    <xf numFmtId="0" fontId="29" fillId="10" borderId="108" xfId="0" applyFont="1" applyFill="1" applyBorder="1" applyAlignment="1">
      <alignment vertical="center" wrapText="1"/>
    </xf>
    <xf numFmtId="0" fontId="29" fillId="10" borderId="12" xfId="0" applyFont="1" applyFill="1" applyBorder="1" applyAlignment="1">
      <alignment vertical="center" wrapText="1"/>
    </xf>
    <xf numFmtId="164" fontId="29" fillId="10" borderId="12" xfId="0" applyNumberFormat="1" applyFont="1" applyFill="1" applyBorder="1" applyAlignment="1">
      <alignment vertical="center"/>
    </xf>
    <xf numFmtId="0" fontId="29" fillId="10" borderId="12" xfId="0" applyFont="1" applyFill="1" applyBorder="1" applyAlignment="1">
      <alignment vertical="center"/>
    </xf>
    <xf numFmtId="0" fontId="29" fillId="10" borderId="109" xfId="0" applyFont="1" applyFill="1" applyBorder="1" applyAlignment="1">
      <alignment vertical="center"/>
    </xf>
    <xf numFmtId="0" fontId="29" fillId="10" borderId="108" xfId="0" applyFont="1" applyFill="1" applyBorder="1" applyAlignment="1">
      <alignment vertical="center"/>
    </xf>
    <xf numFmtId="0" fontId="58" fillId="0" borderId="0" xfId="0" applyFont="1" applyAlignment="1">
      <alignment horizontal="center" wrapText="1"/>
    </xf>
    <xf numFmtId="0" fontId="58" fillId="0" borderId="0" xfId="0" applyFont="1" applyAlignment="1">
      <alignment wrapText="1"/>
    </xf>
    <xf numFmtId="0" fontId="58" fillId="0" borderId="86" xfId="0" applyFont="1" applyBorder="1" applyAlignment="1">
      <alignment horizontal="center" wrapText="1"/>
    </xf>
    <xf numFmtId="0" fontId="82" fillId="11" borderId="86" xfId="0" applyFont="1" applyFill="1" applyBorder="1" applyAlignment="1">
      <alignment horizontal="center" wrapText="1"/>
    </xf>
    <xf numFmtId="0" fontId="67" fillId="11" borderId="86" xfId="0" applyFont="1" applyFill="1" applyBorder="1" applyAlignment="1">
      <alignment horizontal="center" wrapText="1"/>
    </xf>
    <xf numFmtId="0" fontId="83" fillId="11" borderId="86" xfId="0" applyFont="1" applyFill="1" applyBorder="1" applyAlignment="1">
      <alignment horizontal="center" wrapText="1"/>
    </xf>
    <xf numFmtId="0" fontId="83" fillId="5" borderId="86" xfId="0" applyFont="1" applyFill="1" applyBorder="1" applyAlignment="1">
      <alignment horizontal="center" wrapText="1"/>
    </xf>
    <xf numFmtId="0" fontId="82" fillId="5" borderId="86" xfId="0" applyFont="1" applyFill="1" applyBorder="1" applyAlignment="1">
      <alignment horizontal="center" wrapText="1"/>
    </xf>
    <xf numFmtId="0" fontId="29" fillId="4" borderId="12" xfId="0" applyFont="1" applyFill="1" applyBorder="1" applyAlignment="1">
      <alignment wrapText="1"/>
    </xf>
    <xf numFmtId="0" fontId="29" fillId="4" borderId="17" xfId="0" applyFont="1" applyFill="1" applyBorder="1" applyAlignment="1">
      <alignment horizontal="left"/>
    </xf>
    <xf numFmtId="0" fontId="35" fillId="4" borderId="17" xfId="0" applyFont="1" applyFill="1" applyBorder="1" applyAlignment="1">
      <alignment horizontal="left" vertical="center" wrapText="1"/>
    </xf>
    <xf numFmtId="0" fontId="35" fillId="4" borderId="17" xfId="0" applyFont="1" applyFill="1" applyBorder="1" applyAlignment="1">
      <alignment horizontal="center" vertical="center" wrapText="1"/>
    </xf>
    <xf numFmtId="0" fontId="58" fillId="0" borderId="0" xfId="0" applyFont="1" applyAlignment="1">
      <alignment vertical="top"/>
    </xf>
    <xf numFmtId="0" fontId="44" fillId="4" borderId="0" xfId="1" applyFont="1" applyFill="1" applyBorder="1" applyAlignment="1">
      <alignment vertical="center"/>
    </xf>
    <xf numFmtId="0" fontId="33" fillId="0" borderId="0" xfId="0" applyFont="1"/>
    <xf numFmtId="0" fontId="85" fillId="0" borderId="0" xfId="0" applyFont="1" applyAlignment="1">
      <alignment wrapText="1"/>
    </xf>
    <xf numFmtId="42" fontId="68" fillId="11" borderId="16" xfId="0" applyNumberFormat="1" applyFont="1" applyFill="1" applyBorder="1" applyAlignment="1">
      <alignment vertical="top" wrapText="1"/>
    </xf>
    <xf numFmtId="0" fontId="68" fillId="11" borderId="16" xfId="0" applyFont="1" applyFill="1" applyBorder="1" applyAlignment="1">
      <alignment vertical="top" wrapText="1"/>
    </xf>
    <xf numFmtId="0" fontId="63" fillId="12" borderId="86" xfId="0" applyFont="1" applyFill="1" applyBorder="1" applyAlignment="1">
      <alignment vertical="center" wrapText="1"/>
    </xf>
    <xf numFmtId="0" fontId="86" fillId="0" borderId="0" xfId="0" applyFont="1"/>
    <xf numFmtId="0" fontId="63" fillId="12" borderId="77" xfId="0" applyFont="1" applyFill="1" applyBorder="1" applyAlignment="1">
      <alignment horizontal="left" vertical="center"/>
    </xf>
    <xf numFmtId="0" fontId="64" fillId="4" borderId="0" xfId="0" applyFont="1" applyFill="1" applyAlignment="1">
      <alignment horizontal="left" vertical="center" wrapText="1"/>
    </xf>
    <xf numFmtId="0" fontId="85" fillId="5" borderId="0" xfId="0" applyFont="1" applyFill="1" applyAlignment="1">
      <alignment vertical="center" wrapText="1"/>
    </xf>
    <xf numFmtId="0" fontId="36" fillId="12" borderId="9" xfId="0" applyFont="1" applyFill="1" applyBorder="1" applyAlignment="1">
      <alignment vertical="center"/>
    </xf>
    <xf numFmtId="3" fontId="36" fillId="12" borderId="9" xfId="0" applyNumberFormat="1" applyFont="1" applyFill="1" applyBorder="1" applyAlignment="1">
      <alignment horizontal="center" vertical="center" wrapText="1"/>
    </xf>
    <xf numFmtId="0" fontId="29" fillId="12" borderId="17" xfId="0" applyFont="1" applyFill="1" applyBorder="1"/>
    <xf numFmtId="0" fontId="44" fillId="4" borderId="0" xfId="1" applyFont="1" applyFill="1" applyBorder="1" applyAlignment="1">
      <alignment horizontal="left" vertical="center"/>
    </xf>
    <xf numFmtId="0" fontId="89" fillId="7" borderId="0" xfId="0" applyFont="1" applyFill="1" applyAlignment="1">
      <alignment horizontal="center" vertical="center" wrapText="1"/>
    </xf>
    <xf numFmtId="0" fontId="90" fillId="7" borderId="0" xfId="0" applyFont="1" applyFill="1" applyAlignment="1">
      <alignment horizontal="center" vertical="center" wrapText="1"/>
    </xf>
    <xf numFmtId="0" fontId="64" fillId="4" borderId="0" xfId="0" applyFont="1" applyFill="1" applyAlignment="1">
      <alignment horizontal="right" vertical="center" wrapText="1"/>
    </xf>
    <xf numFmtId="0" fontId="63" fillId="12" borderId="95" xfId="0" applyFont="1" applyFill="1" applyBorder="1" applyAlignment="1">
      <alignment horizontal="center" vertical="center" wrapText="1"/>
    </xf>
    <xf numFmtId="0" fontId="63" fillId="12" borderId="97" xfId="0" applyFont="1" applyFill="1" applyBorder="1" applyAlignment="1">
      <alignment horizontal="center" vertical="center" wrapText="1"/>
    </xf>
    <xf numFmtId="0" fontId="63" fillId="12" borderId="96" xfId="0" applyFont="1" applyFill="1" applyBorder="1" applyAlignment="1">
      <alignment horizontal="center" vertical="center" wrapText="1"/>
    </xf>
    <xf numFmtId="0" fontId="91" fillId="0" borderId="0" xfId="0" applyFont="1" applyAlignment="1">
      <alignment horizontal="center" wrapText="1"/>
    </xf>
    <xf numFmtId="0" fontId="91" fillId="5" borderId="0" xfId="0" applyFont="1" applyFill="1" applyAlignment="1">
      <alignment horizontal="center" vertical="center" wrapText="1"/>
    </xf>
    <xf numFmtId="0" fontId="87" fillId="4" borderId="0" xfId="0" applyFont="1" applyFill="1" applyAlignment="1">
      <alignment horizontal="left" vertical="center" wrapText="1"/>
    </xf>
    <xf numFmtId="0" fontId="63" fillId="12" borderId="95" xfId="0" applyFont="1" applyFill="1" applyBorder="1" applyAlignment="1">
      <alignment horizontal="center" vertical="center"/>
    </xf>
    <xf numFmtId="0" fontId="63" fillId="12" borderId="97" xfId="0" applyFont="1" applyFill="1" applyBorder="1" applyAlignment="1">
      <alignment horizontal="center" vertical="center"/>
    </xf>
    <xf numFmtId="0" fontId="62" fillId="4" borderId="0" xfId="0" applyFont="1" applyFill="1" applyAlignment="1">
      <alignment horizontal="right" vertical="center" wrapText="1"/>
    </xf>
    <xf numFmtId="0" fontId="58" fillId="0" borderId="0" xfId="0" applyFont="1" applyAlignment="1">
      <alignment horizontal="left" vertical="top"/>
    </xf>
    <xf numFmtId="0" fontId="65" fillId="0" borderId="0" xfId="0" applyFont="1" applyAlignment="1">
      <alignment horizontal="center"/>
    </xf>
    <xf numFmtId="0" fontId="58" fillId="0" borderId="77" xfId="0" applyFont="1" applyBorder="1" applyAlignment="1">
      <alignment horizontal="center" wrapText="1"/>
    </xf>
    <xf numFmtId="0" fontId="58" fillId="0" borderId="0" xfId="0" applyFont="1" applyAlignment="1">
      <alignment horizontal="center" vertical="top"/>
    </xf>
    <xf numFmtId="0" fontId="58" fillId="0" borderId="0" xfId="0" applyFont="1" applyAlignment="1">
      <alignment horizontal="left"/>
    </xf>
    <xf numFmtId="0" fontId="32" fillId="9" borderId="0" xfId="0" applyFont="1" applyFill="1" applyAlignment="1">
      <alignment horizontal="center"/>
    </xf>
    <xf numFmtId="0" fontId="32" fillId="9" borderId="102" xfId="0" applyFont="1" applyFill="1" applyBorder="1" applyAlignment="1">
      <alignment horizontal="left"/>
    </xf>
    <xf numFmtId="0" fontId="58" fillId="0" borderId="77" xfId="0" applyFont="1" applyBorder="1" applyAlignment="1">
      <alignment horizontal="left"/>
    </xf>
    <xf numFmtId="0" fontId="79" fillId="0" borderId="77" xfId="0" applyFont="1" applyBorder="1" applyAlignment="1">
      <alignment horizontal="left"/>
    </xf>
    <xf numFmtId="0" fontId="58" fillId="0" borderId="77" xfId="0" applyFont="1" applyBorder="1" applyAlignment="1">
      <alignment horizontal="left" wrapText="1"/>
    </xf>
    <xf numFmtId="0" fontId="58" fillId="0" borderId="86" xfId="0" applyFont="1" applyBorder="1" applyAlignment="1">
      <alignment horizontal="center" wrapText="1"/>
    </xf>
    <xf numFmtId="0" fontId="79" fillId="11" borderId="86" xfId="0" applyFont="1" applyFill="1" applyBorder="1" applyAlignment="1">
      <alignment horizontal="center" wrapText="1"/>
    </xf>
    <xf numFmtId="42" fontId="79" fillId="0" borderId="86" xfId="0" applyNumberFormat="1" applyFont="1" applyBorder="1" applyAlignment="1">
      <alignment horizontal="center" wrapText="1"/>
    </xf>
    <xf numFmtId="0" fontId="79" fillId="0" borderId="86" xfId="0" applyFont="1" applyBorder="1" applyAlignment="1">
      <alignment horizontal="center" wrapText="1"/>
    </xf>
    <xf numFmtId="0" fontId="82" fillId="5" borderId="95" xfId="0" applyFont="1" applyFill="1" applyBorder="1" applyAlignment="1">
      <alignment horizontal="center" wrapText="1"/>
    </xf>
    <xf numFmtId="0" fontId="82" fillId="5" borderId="97" xfId="0" applyFont="1" applyFill="1" applyBorder="1" applyAlignment="1">
      <alignment horizontal="center" wrapText="1"/>
    </xf>
    <xf numFmtId="0" fontId="82" fillId="5" borderId="96" xfId="0" applyFont="1" applyFill="1" applyBorder="1" applyAlignment="1">
      <alignment horizontal="center" wrapText="1"/>
    </xf>
    <xf numFmtId="0" fontId="82" fillId="11" borderId="95" xfId="0" applyFont="1" applyFill="1" applyBorder="1" applyAlignment="1">
      <alignment horizontal="center" wrapText="1"/>
    </xf>
    <xf numFmtId="0" fontId="82" fillId="11" borderId="97" xfId="0" applyFont="1" applyFill="1" applyBorder="1" applyAlignment="1">
      <alignment horizontal="center" wrapText="1"/>
    </xf>
    <xf numFmtId="0" fontId="82" fillId="11" borderId="96" xfId="0" applyFont="1" applyFill="1" applyBorder="1" applyAlignment="1">
      <alignment horizontal="center" wrapText="1"/>
    </xf>
    <xf numFmtId="0" fontId="75" fillId="5" borderId="77" xfId="0" applyFont="1" applyFill="1" applyBorder="1" applyAlignment="1">
      <alignment horizontal="center" wrapText="1"/>
    </xf>
    <xf numFmtId="0" fontId="82" fillId="5" borderId="77" xfId="0" applyFont="1" applyFill="1" applyBorder="1" applyAlignment="1">
      <alignment horizontal="center" wrapText="1"/>
    </xf>
    <xf numFmtId="0" fontId="82" fillId="10" borderId="86" xfId="0" applyFont="1" applyFill="1" applyBorder="1" applyAlignment="1">
      <alignment horizontal="center" wrapText="1"/>
    </xf>
    <xf numFmtId="0" fontId="67" fillId="10" borderId="86" xfId="0" applyFont="1" applyFill="1" applyBorder="1" applyAlignment="1">
      <alignment horizontal="center"/>
    </xf>
    <xf numFmtId="0" fontId="75" fillId="5" borderId="86" xfId="0" applyFont="1" applyFill="1" applyBorder="1" applyAlignment="1">
      <alignment horizontal="center" wrapText="1"/>
    </xf>
    <xf numFmtId="0" fontId="65" fillId="0" borderId="86" xfId="0" applyFont="1" applyBorder="1" applyAlignment="1">
      <alignment horizontal="center"/>
    </xf>
    <xf numFmtId="0" fontId="32" fillId="4" borderId="0" xfId="0" applyFont="1" applyFill="1" applyAlignment="1">
      <alignment horizontal="center" vertical="center"/>
    </xf>
    <xf numFmtId="0" fontId="58" fillId="2" borderId="0" xfId="0" applyFont="1" applyFill="1" applyAlignment="1">
      <alignment horizontal="left" vertical="center" wrapText="1"/>
    </xf>
    <xf numFmtId="0" fontId="58" fillId="12" borderId="22" xfId="0" applyFont="1" applyFill="1" applyBorder="1" applyAlignment="1">
      <alignment horizontal="left" vertical="top" wrapText="1"/>
    </xf>
    <xf numFmtId="0" fontId="58" fillId="12" borderId="23" xfId="0" applyFont="1" applyFill="1" applyBorder="1" applyAlignment="1">
      <alignment horizontal="left" vertical="top"/>
    </xf>
    <xf numFmtId="0" fontId="58" fillId="12" borderId="24" xfId="0" applyFont="1" applyFill="1" applyBorder="1" applyAlignment="1">
      <alignment horizontal="left" vertical="top"/>
    </xf>
    <xf numFmtId="0" fontId="58" fillId="12" borderId="25" xfId="0" applyFont="1" applyFill="1" applyBorder="1" applyAlignment="1">
      <alignment horizontal="left" vertical="top"/>
    </xf>
    <xf numFmtId="0" fontId="58" fillId="12" borderId="26" xfId="0" applyFont="1" applyFill="1" applyBorder="1" applyAlignment="1">
      <alignment horizontal="left" vertical="top"/>
    </xf>
    <xf numFmtId="0" fontId="58" fillId="12" borderId="27" xfId="0" applyFont="1" applyFill="1" applyBorder="1" applyAlignment="1">
      <alignment horizontal="left" vertical="top"/>
    </xf>
    <xf numFmtId="0" fontId="58" fillId="12" borderId="28" xfId="0" applyFont="1" applyFill="1" applyBorder="1" applyAlignment="1">
      <alignment horizontal="left" vertical="top"/>
    </xf>
    <xf numFmtId="0" fontId="58" fillId="12" borderId="29" xfId="0" applyFont="1" applyFill="1" applyBorder="1" applyAlignment="1">
      <alignment horizontal="left" vertical="top"/>
    </xf>
    <xf numFmtId="0" fontId="58" fillId="12" borderId="30" xfId="0" applyFont="1" applyFill="1" applyBorder="1" applyAlignment="1">
      <alignment horizontal="left" vertical="top"/>
    </xf>
    <xf numFmtId="0" fontId="10" fillId="2" borderId="0" xfId="0" applyFont="1" applyFill="1" applyAlignment="1">
      <alignment horizontal="left" vertical="center" wrapText="1"/>
    </xf>
    <xf numFmtId="0" fontId="22" fillId="12" borderId="87" xfId="0" applyFont="1" applyFill="1" applyBorder="1" applyAlignment="1">
      <alignment horizontal="center" vertical="center"/>
    </xf>
    <xf numFmtId="0" fontId="22" fillId="12" borderId="88" xfId="0" applyFont="1" applyFill="1" applyBorder="1" applyAlignment="1">
      <alignment horizontal="center" vertical="center"/>
    </xf>
    <xf numFmtId="0" fontId="22" fillId="12" borderId="89" xfId="0" applyFont="1" applyFill="1" applyBorder="1" applyAlignment="1">
      <alignment horizontal="center" vertical="center"/>
    </xf>
    <xf numFmtId="0" fontId="22" fillId="12" borderId="90" xfId="0" applyFont="1" applyFill="1" applyBorder="1" applyAlignment="1">
      <alignment horizontal="center" vertical="center"/>
    </xf>
    <xf numFmtId="0" fontId="22" fillId="12" borderId="0" xfId="0" applyFont="1" applyFill="1" applyAlignment="1">
      <alignment horizontal="center" vertical="center"/>
    </xf>
    <xf numFmtId="0" fontId="22" fillId="12" borderId="91" xfId="0" applyFont="1" applyFill="1" applyBorder="1" applyAlignment="1">
      <alignment horizontal="center" vertical="center"/>
    </xf>
    <xf numFmtId="0" fontId="22" fillId="12" borderId="92" xfId="0" applyFont="1" applyFill="1" applyBorder="1" applyAlignment="1">
      <alignment horizontal="center" vertical="center"/>
    </xf>
    <xf numFmtId="0" fontId="22" fillId="12" borderId="93" xfId="0" applyFont="1" applyFill="1" applyBorder="1" applyAlignment="1">
      <alignment horizontal="center" vertical="center"/>
    </xf>
    <xf numFmtId="0" fontId="22" fillId="12" borderId="94" xfId="0" applyFont="1" applyFill="1" applyBorder="1" applyAlignment="1">
      <alignment horizontal="center" vertical="center"/>
    </xf>
    <xf numFmtId="0" fontId="22" fillId="12" borderId="78" xfId="0" applyFont="1" applyFill="1" applyBorder="1" applyAlignment="1">
      <alignment horizontal="center" vertical="center"/>
    </xf>
    <xf numFmtId="0" fontId="22" fillId="12" borderId="79" xfId="0" applyFont="1" applyFill="1" applyBorder="1" applyAlignment="1">
      <alignment horizontal="center" vertical="center"/>
    </xf>
    <xf numFmtId="0" fontId="22" fillId="12" borderId="80" xfId="0" applyFont="1" applyFill="1" applyBorder="1" applyAlignment="1">
      <alignment horizontal="center" vertical="center"/>
    </xf>
    <xf numFmtId="0" fontId="22" fillId="12" borderId="81" xfId="0" applyFont="1" applyFill="1" applyBorder="1" applyAlignment="1">
      <alignment horizontal="center" vertical="center"/>
    </xf>
    <xf numFmtId="0" fontId="22" fillId="12" borderId="82" xfId="0" applyFont="1" applyFill="1" applyBorder="1" applyAlignment="1">
      <alignment horizontal="center" vertical="center"/>
    </xf>
    <xf numFmtId="0" fontId="22" fillId="12" borderId="83" xfId="0" applyFont="1" applyFill="1" applyBorder="1" applyAlignment="1">
      <alignment horizontal="center" vertical="center"/>
    </xf>
    <xf numFmtId="0" fontId="22" fillId="12" borderId="84" xfId="0" applyFont="1" applyFill="1" applyBorder="1" applyAlignment="1">
      <alignment horizontal="center" vertical="center"/>
    </xf>
    <xf numFmtId="0" fontId="22" fillId="12" borderId="85" xfId="0" applyFont="1" applyFill="1" applyBorder="1" applyAlignment="1">
      <alignment horizontal="center" vertical="center"/>
    </xf>
    <xf numFmtId="0" fontId="34" fillId="4" borderId="0" xfId="1" applyFont="1" applyFill="1" applyBorder="1" applyAlignment="1">
      <alignment horizontal="center" vertical="center"/>
    </xf>
    <xf numFmtId="0" fontId="68" fillId="4" borderId="12" xfId="0" applyFont="1" applyFill="1" applyBorder="1" applyAlignment="1">
      <alignment horizontal="left" vertical="center" wrapText="1"/>
    </xf>
    <xf numFmtId="0" fontId="65" fillId="12" borderId="12" xfId="0" applyFont="1" applyFill="1" applyBorder="1" applyAlignment="1">
      <alignment horizontal="left" vertical="center" wrapText="1"/>
    </xf>
    <xf numFmtId="0" fontId="69" fillId="4" borderId="12" xfId="0" applyFont="1" applyFill="1" applyBorder="1" applyAlignment="1">
      <alignment horizontal="left" vertical="center" wrapText="1"/>
    </xf>
    <xf numFmtId="0" fontId="65" fillId="3" borderId="0" xfId="0" applyFont="1" applyFill="1" applyAlignment="1">
      <alignment horizontal="left" vertical="center" wrapText="1"/>
    </xf>
    <xf numFmtId="0" fontId="65" fillId="3" borderId="0" xfId="0" applyFont="1" applyFill="1" applyAlignment="1">
      <alignment horizontal="right" vertical="center"/>
    </xf>
    <xf numFmtId="0" fontId="68" fillId="11" borderId="100" xfId="0" applyFont="1" applyFill="1" applyBorder="1" applyAlignment="1">
      <alignment horizontal="left" vertical="center"/>
    </xf>
    <xf numFmtId="0" fontId="68" fillId="11" borderId="31" xfId="0" applyFont="1" applyFill="1" applyBorder="1" applyAlignment="1">
      <alignment horizontal="left" vertical="center"/>
    </xf>
    <xf numFmtId="0" fontId="68" fillId="11" borderId="101" xfId="0" applyFont="1" applyFill="1" applyBorder="1" applyAlignment="1">
      <alignment horizontal="left" vertical="center"/>
    </xf>
    <xf numFmtId="0" fontId="68" fillId="11" borderId="98" xfId="0" applyFont="1" applyFill="1" applyBorder="1" applyAlignment="1">
      <alignment horizontal="left" vertical="center"/>
    </xf>
    <xf numFmtId="0" fontId="68" fillId="11" borderId="32" xfId="0" applyFont="1" applyFill="1" applyBorder="1" applyAlignment="1">
      <alignment horizontal="left" vertical="center"/>
    </xf>
    <xf numFmtId="0" fontId="68" fillId="11" borderId="99" xfId="0" applyFont="1" applyFill="1" applyBorder="1" applyAlignment="1">
      <alignment horizontal="left" vertical="center"/>
    </xf>
    <xf numFmtId="0" fontId="68" fillId="11" borderId="92" xfId="0" applyFont="1" applyFill="1" applyBorder="1" applyAlignment="1">
      <alignment horizontal="left" vertical="center"/>
    </xf>
    <xf numFmtId="0" fontId="68" fillId="11" borderId="93" xfId="0" applyFont="1" applyFill="1" applyBorder="1" applyAlignment="1">
      <alignment horizontal="left" vertical="center"/>
    </xf>
    <xf numFmtId="0" fontId="68" fillId="11" borderId="94" xfId="0" applyFont="1" applyFill="1" applyBorder="1" applyAlignment="1">
      <alignment horizontal="left" vertical="center"/>
    </xf>
    <xf numFmtId="0" fontId="65" fillId="5" borderId="0" xfId="0" applyFont="1" applyFill="1" applyAlignment="1">
      <alignment horizontal="left" vertical="center"/>
    </xf>
    <xf numFmtId="0" fontId="65" fillId="11" borderId="87" xfId="0" applyFont="1" applyFill="1" applyBorder="1" applyAlignment="1">
      <alignment horizontal="left" vertical="top"/>
    </xf>
    <xf numFmtId="0" fontId="65" fillId="11" borderId="88" xfId="0" applyFont="1" applyFill="1" applyBorder="1" applyAlignment="1">
      <alignment horizontal="left" vertical="top"/>
    </xf>
    <xf numFmtId="0" fontId="65" fillId="11" borderId="89" xfId="0" applyFont="1" applyFill="1" applyBorder="1" applyAlignment="1">
      <alignment horizontal="left" vertical="top"/>
    </xf>
    <xf numFmtId="0" fontId="65" fillId="11" borderId="90" xfId="0" applyFont="1" applyFill="1" applyBorder="1" applyAlignment="1">
      <alignment horizontal="left" vertical="top"/>
    </xf>
    <xf numFmtId="0" fontId="65" fillId="11" borderId="0" xfId="0" applyFont="1" applyFill="1" applyAlignment="1">
      <alignment horizontal="left" vertical="top"/>
    </xf>
    <xf numFmtId="0" fontId="65" fillId="11" borderId="91" xfId="0" applyFont="1" applyFill="1" applyBorder="1" applyAlignment="1">
      <alignment horizontal="left" vertical="top"/>
    </xf>
    <xf numFmtId="0" fontId="65" fillId="11" borderId="92" xfId="0" applyFont="1" applyFill="1" applyBorder="1" applyAlignment="1">
      <alignment horizontal="left" vertical="top"/>
    </xf>
    <xf numFmtId="0" fontId="65" fillId="11" borderId="93" xfId="0" applyFont="1" applyFill="1" applyBorder="1" applyAlignment="1">
      <alignment horizontal="left" vertical="top"/>
    </xf>
    <xf numFmtId="0" fontId="65" fillId="11" borderId="94" xfId="0" applyFont="1" applyFill="1" applyBorder="1" applyAlignment="1">
      <alignment horizontal="left" vertical="top"/>
    </xf>
    <xf numFmtId="0" fontId="68" fillId="11" borderId="87" xfId="0" applyFont="1" applyFill="1" applyBorder="1" applyAlignment="1">
      <alignment horizontal="left" vertical="center"/>
    </xf>
    <xf numFmtId="0" fontId="68" fillId="11" borderId="88" xfId="0" applyFont="1" applyFill="1" applyBorder="1" applyAlignment="1">
      <alignment horizontal="left" vertical="center"/>
    </xf>
    <xf numFmtId="0" fontId="68" fillId="11" borderId="89" xfId="0" applyFont="1" applyFill="1" applyBorder="1" applyAlignment="1">
      <alignment horizontal="left" vertical="center"/>
    </xf>
    <xf numFmtId="0" fontId="58" fillId="11" borderId="86" xfId="0" applyFont="1" applyFill="1" applyBorder="1" applyAlignment="1">
      <alignment horizontal="left" vertical="top" wrapText="1"/>
    </xf>
    <xf numFmtId="0" fontId="58" fillId="5" borderId="86" xfId="0" applyFont="1" applyFill="1" applyBorder="1" applyAlignment="1">
      <alignment horizontal="left" vertical="center" wrapText="1"/>
    </xf>
    <xf numFmtId="0" fontId="46" fillId="8" borderId="40" xfId="0" applyFont="1" applyFill="1" applyBorder="1" applyAlignment="1">
      <alignment horizontal="center" vertical="center" wrapText="1"/>
    </xf>
    <xf numFmtId="0" fontId="46" fillId="8" borderId="41" xfId="0" applyFont="1" applyFill="1" applyBorder="1" applyAlignment="1">
      <alignment horizontal="center" vertical="center" wrapText="1"/>
    </xf>
    <xf numFmtId="0" fontId="46" fillId="8" borderId="42" xfId="0" applyFont="1" applyFill="1" applyBorder="1" applyAlignment="1">
      <alignment horizontal="center" vertical="center" wrapText="1"/>
    </xf>
    <xf numFmtId="0" fontId="46" fillId="8" borderId="64" xfId="0" applyFont="1" applyFill="1" applyBorder="1" applyAlignment="1">
      <alignment horizontal="center" vertical="center" wrapText="1"/>
    </xf>
    <xf numFmtId="0" fontId="46" fillId="8" borderId="0" xfId="0" applyFont="1" applyFill="1" applyAlignment="1">
      <alignment horizontal="center" vertical="center" wrapText="1"/>
    </xf>
    <xf numFmtId="0" fontId="46" fillId="8" borderId="65" xfId="0" applyFont="1" applyFill="1" applyBorder="1" applyAlignment="1">
      <alignment horizontal="center" vertical="center" wrapText="1"/>
    </xf>
    <xf numFmtId="0" fontId="46" fillId="8" borderId="37" xfId="0" applyFont="1" applyFill="1" applyBorder="1" applyAlignment="1">
      <alignment horizontal="center" vertical="center" wrapText="1"/>
    </xf>
    <xf numFmtId="0" fontId="46" fillId="8" borderId="38" xfId="0" applyFont="1" applyFill="1" applyBorder="1" applyAlignment="1">
      <alignment horizontal="center" vertical="center" wrapText="1"/>
    </xf>
    <xf numFmtId="0" fontId="46" fillId="8" borderId="39" xfId="0" applyFont="1" applyFill="1" applyBorder="1" applyAlignment="1">
      <alignment horizontal="center" vertical="center" wrapText="1"/>
    </xf>
    <xf numFmtId="0" fontId="65" fillId="5" borderId="12" xfId="0" applyFont="1" applyFill="1" applyBorder="1" applyAlignment="1">
      <alignment horizontal="center" vertical="center"/>
    </xf>
    <xf numFmtId="0" fontId="65" fillId="11" borderId="12" xfId="0" applyFont="1" applyFill="1" applyBorder="1" applyAlignment="1">
      <alignment horizontal="left" vertical="center"/>
    </xf>
    <xf numFmtId="3" fontId="65" fillId="11" borderId="12" xfId="0" applyNumberFormat="1" applyFont="1" applyFill="1" applyBorder="1" applyAlignment="1">
      <alignment horizontal="left" vertical="center"/>
    </xf>
    <xf numFmtId="0" fontId="65" fillId="5" borderId="0" xfId="0" applyFont="1" applyFill="1" applyAlignment="1">
      <alignment horizontal="left" vertical="center" wrapText="1"/>
    </xf>
    <xf numFmtId="0" fontId="68" fillId="11" borderId="46" xfId="0" applyFont="1" applyFill="1" applyBorder="1" applyAlignment="1">
      <alignment horizontal="center" vertical="center"/>
    </xf>
    <xf numFmtId="0" fontId="68" fillId="11" borderId="47" xfId="0" applyFont="1" applyFill="1" applyBorder="1" applyAlignment="1">
      <alignment horizontal="center" vertical="center"/>
    </xf>
    <xf numFmtId="0" fontId="68" fillId="11" borderId="48" xfId="0" applyFont="1" applyFill="1" applyBorder="1" applyAlignment="1">
      <alignment horizontal="center" vertical="center"/>
    </xf>
    <xf numFmtId="0" fontId="68" fillId="11" borderId="49" xfId="0" applyFont="1" applyFill="1" applyBorder="1" applyAlignment="1">
      <alignment horizontal="center" vertical="center"/>
    </xf>
    <xf numFmtId="0" fontId="68" fillId="11" borderId="0" xfId="0" applyFont="1" applyFill="1" applyAlignment="1">
      <alignment horizontal="center" vertical="center"/>
    </xf>
    <xf numFmtId="0" fontId="68" fillId="11" borderId="50" xfId="0" applyFont="1" applyFill="1" applyBorder="1" applyAlignment="1">
      <alignment horizontal="center" vertical="center"/>
    </xf>
    <xf numFmtId="0" fontId="68" fillId="11" borderId="51" xfId="0" applyFont="1" applyFill="1" applyBorder="1" applyAlignment="1">
      <alignment horizontal="center" vertical="center"/>
    </xf>
    <xf numFmtId="0" fontId="68" fillId="11" borderId="52" xfId="0" applyFont="1" applyFill="1" applyBorder="1" applyAlignment="1">
      <alignment horizontal="center" vertical="center"/>
    </xf>
    <xf numFmtId="0" fontId="68" fillId="11" borderId="53" xfId="0" applyFont="1" applyFill="1" applyBorder="1" applyAlignment="1">
      <alignment horizontal="center" vertical="center"/>
    </xf>
    <xf numFmtId="0" fontId="70" fillId="3" borderId="0" xfId="0" applyFont="1" applyFill="1" applyAlignment="1">
      <alignment horizontal="center" vertical="center" wrapText="1"/>
    </xf>
    <xf numFmtId="0" fontId="65" fillId="11" borderId="14" xfId="0" applyFont="1" applyFill="1" applyBorder="1" applyAlignment="1">
      <alignment horizontal="center" vertical="center" wrapText="1"/>
    </xf>
    <xf numFmtId="0" fontId="65" fillId="11" borderId="54" xfId="0" applyFont="1" applyFill="1" applyBorder="1" applyAlignment="1">
      <alignment horizontal="center" vertical="center" wrapText="1"/>
    </xf>
    <xf numFmtId="0" fontId="65" fillId="11" borderId="55" xfId="0" applyFont="1" applyFill="1" applyBorder="1" applyAlignment="1">
      <alignment horizontal="center" vertical="center" wrapText="1"/>
    </xf>
    <xf numFmtId="0" fontId="65" fillId="11" borderId="56" xfId="0" applyFont="1" applyFill="1" applyBorder="1" applyAlignment="1">
      <alignment horizontal="center" vertical="center" wrapText="1"/>
    </xf>
    <xf numFmtId="0" fontId="65" fillId="11" borderId="57" xfId="0" applyFont="1" applyFill="1" applyBorder="1" applyAlignment="1">
      <alignment horizontal="center" vertical="center" wrapText="1"/>
    </xf>
    <xf numFmtId="0" fontId="65" fillId="11" borderId="58" xfId="0" applyFont="1" applyFill="1" applyBorder="1" applyAlignment="1">
      <alignment horizontal="center" vertical="center" wrapText="1"/>
    </xf>
    <xf numFmtId="0" fontId="65" fillId="11" borderId="59" xfId="0" applyFont="1" applyFill="1" applyBorder="1" applyAlignment="1">
      <alignment horizontal="center" vertical="center" wrapText="1"/>
    </xf>
    <xf numFmtId="0" fontId="65" fillId="11" borderId="0" xfId="0" applyFont="1" applyFill="1" applyAlignment="1">
      <alignment horizontal="center" vertical="center" wrapText="1"/>
    </xf>
    <xf numFmtId="0" fontId="65" fillId="11" borderId="60" xfId="0" applyFont="1" applyFill="1" applyBorder="1" applyAlignment="1">
      <alignment horizontal="center" vertical="center" wrapText="1"/>
    </xf>
    <xf numFmtId="0" fontId="65" fillId="11" borderId="61" xfId="0" applyFont="1" applyFill="1" applyBorder="1" applyAlignment="1">
      <alignment horizontal="center" vertical="center" wrapText="1"/>
    </xf>
    <xf numFmtId="0" fontId="65" fillId="11" borderId="62" xfId="0" applyFont="1" applyFill="1" applyBorder="1" applyAlignment="1">
      <alignment horizontal="center" vertical="center" wrapText="1"/>
    </xf>
    <xf numFmtId="0" fontId="65" fillId="11" borderId="63" xfId="0" applyFont="1" applyFill="1" applyBorder="1" applyAlignment="1">
      <alignment horizontal="center" vertical="center" wrapText="1"/>
    </xf>
    <xf numFmtId="0" fontId="1" fillId="3" borderId="0" xfId="0" applyFont="1" applyFill="1" applyAlignment="1">
      <alignment horizontal="center" vertical="center"/>
    </xf>
    <xf numFmtId="0" fontId="68" fillId="11" borderId="40" xfId="0" applyFont="1" applyFill="1" applyBorder="1" applyAlignment="1">
      <alignment horizontal="left" vertical="top" wrapText="1"/>
    </xf>
    <xf numFmtId="0" fontId="68" fillId="11" borderId="41" xfId="0" applyFont="1" applyFill="1" applyBorder="1" applyAlignment="1">
      <alignment horizontal="left" vertical="top"/>
    </xf>
    <xf numFmtId="0" fontId="68" fillId="11" borderId="42" xfId="0" applyFont="1" applyFill="1" applyBorder="1" applyAlignment="1">
      <alignment horizontal="left" vertical="top"/>
    </xf>
    <xf numFmtId="0" fontId="68" fillId="11" borderId="64" xfId="0" applyFont="1" applyFill="1" applyBorder="1" applyAlignment="1">
      <alignment horizontal="left" vertical="top"/>
    </xf>
    <xf numFmtId="0" fontId="68" fillId="11" borderId="0" xfId="0" applyFont="1" applyFill="1" applyAlignment="1">
      <alignment horizontal="left" vertical="top"/>
    </xf>
    <xf numFmtId="0" fontId="68" fillId="11" borderId="65" xfId="0" applyFont="1" applyFill="1" applyBorder="1" applyAlignment="1">
      <alignment horizontal="left" vertical="top"/>
    </xf>
    <xf numFmtId="0" fontId="68" fillId="11" borderId="43" xfId="0" applyFont="1" applyFill="1" applyBorder="1" applyAlignment="1">
      <alignment horizontal="left" vertical="top"/>
    </xf>
    <xf numFmtId="0" fontId="68" fillId="11" borderId="44" xfId="0" applyFont="1" applyFill="1" applyBorder="1" applyAlignment="1">
      <alignment horizontal="left" vertical="top"/>
    </xf>
    <xf numFmtId="0" fontId="68" fillId="11" borderId="45" xfId="0" applyFont="1" applyFill="1" applyBorder="1" applyAlignment="1">
      <alignment horizontal="left" vertical="top"/>
    </xf>
    <xf numFmtId="0" fontId="68" fillId="11" borderId="11" xfId="0" applyFont="1" applyFill="1" applyBorder="1" applyAlignment="1">
      <alignment horizontal="left" vertical="top" wrapText="1"/>
    </xf>
    <xf numFmtId="0" fontId="68" fillId="11" borderId="20" xfId="0" applyFont="1" applyFill="1" applyBorder="1" applyAlignment="1">
      <alignment horizontal="left" vertical="top"/>
    </xf>
    <xf numFmtId="0" fontId="68" fillId="11" borderId="21" xfId="0" applyFont="1" applyFill="1" applyBorder="1" applyAlignment="1">
      <alignment horizontal="left" vertical="top"/>
    </xf>
    <xf numFmtId="0" fontId="68" fillId="11" borderId="33" xfId="0" applyFont="1" applyFill="1" applyBorder="1" applyAlignment="1">
      <alignment horizontal="left" vertical="top"/>
    </xf>
    <xf numFmtId="0" fontId="68" fillId="11" borderId="34" xfId="0" applyFont="1" applyFill="1" applyBorder="1" applyAlignment="1">
      <alignment horizontal="left" vertical="top"/>
    </xf>
    <xf numFmtId="0" fontId="68" fillId="11" borderId="35" xfId="0" applyFont="1" applyFill="1" applyBorder="1" applyAlignment="1">
      <alignment horizontal="left" vertical="top"/>
    </xf>
    <xf numFmtId="0" fontId="68" fillId="11" borderId="19" xfId="0" applyFont="1" applyFill="1" applyBorder="1" applyAlignment="1">
      <alignment horizontal="left" vertical="top"/>
    </xf>
    <xf numFmtId="0" fontId="68" fillId="11" borderId="36" xfId="0" applyFont="1" applyFill="1" applyBorder="1" applyAlignment="1">
      <alignment horizontal="left" vertical="top"/>
    </xf>
    <xf numFmtId="0" fontId="68" fillId="11" borderId="1" xfId="0" applyFont="1" applyFill="1" applyBorder="1" applyAlignment="1">
      <alignment horizontal="left" vertical="top" wrapText="1"/>
    </xf>
    <xf numFmtId="0" fontId="68" fillId="11" borderId="2" xfId="0" applyFont="1" applyFill="1" applyBorder="1" applyAlignment="1">
      <alignment horizontal="left" vertical="top"/>
    </xf>
    <xf numFmtId="0" fontId="68" fillId="11" borderId="3" xfId="0" applyFont="1" applyFill="1" applyBorder="1" applyAlignment="1">
      <alignment horizontal="left" vertical="top"/>
    </xf>
    <xf numFmtId="0" fontId="68" fillId="11" borderId="4" xfId="0" applyFont="1" applyFill="1" applyBorder="1" applyAlignment="1">
      <alignment horizontal="left" vertical="top"/>
    </xf>
    <xf numFmtId="0" fontId="68" fillId="11" borderId="5" xfId="0" applyFont="1" applyFill="1" applyBorder="1" applyAlignment="1">
      <alignment horizontal="left" vertical="top"/>
    </xf>
    <xf numFmtId="0" fontId="68" fillId="11" borderId="6" xfId="0" applyFont="1" applyFill="1" applyBorder="1" applyAlignment="1">
      <alignment horizontal="left" vertical="top"/>
    </xf>
    <xf numFmtId="0" fontId="68" fillId="11" borderId="7" xfId="0" applyFont="1" applyFill="1" applyBorder="1" applyAlignment="1">
      <alignment horizontal="left" vertical="top"/>
    </xf>
    <xf numFmtId="0" fontId="68" fillId="11" borderId="8" xfId="0" applyFont="1" applyFill="1" applyBorder="1" applyAlignment="1">
      <alignment horizontal="left" vertical="top"/>
    </xf>
    <xf numFmtId="0" fontId="68" fillId="11" borderId="87" xfId="0" applyFont="1" applyFill="1" applyBorder="1" applyAlignment="1">
      <alignment horizontal="center" vertical="center"/>
    </xf>
    <xf numFmtId="0" fontId="68" fillId="11" borderId="88" xfId="0" applyFont="1" applyFill="1" applyBorder="1" applyAlignment="1">
      <alignment horizontal="center" vertical="center"/>
    </xf>
    <xf numFmtId="0" fontId="68" fillId="11" borderId="89" xfId="0" applyFont="1" applyFill="1" applyBorder="1" applyAlignment="1">
      <alignment horizontal="center" vertical="center"/>
    </xf>
    <xf numFmtId="0" fontId="68" fillId="11" borderId="90" xfId="0" applyFont="1" applyFill="1" applyBorder="1" applyAlignment="1">
      <alignment horizontal="center" vertical="center"/>
    </xf>
    <xf numFmtId="0" fontId="68" fillId="11" borderId="91" xfId="0" applyFont="1" applyFill="1" applyBorder="1" applyAlignment="1">
      <alignment horizontal="center" vertical="center"/>
    </xf>
    <xf numFmtId="0" fontId="68" fillId="11" borderId="92" xfId="0" applyFont="1" applyFill="1" applyBorder="1" applyAlignment="1">
      <alignment horizontal="center" vertical="center"/>
    </xf>
    <xf numFmtId="0" fontId="68" fillId="11" borderId="93" xfId="0" applyFont="1" applyFill="1" applyBorder="1" applyAlignment="1">
      <alignment horizontal="center" vertical="center"/>
    </xf>
    <xf numFmtId="0" fontId="68" fillId="11" borderId="94" xfId="0" applyFont="1" applyFill="1" applyBorder="1" applyAlignment="1">
      <alignment horizontal="center" vertical="center"/>
    </xf>
    <xf numFmtId="0" fontId="68" fillId="11" borderId="11" xfId="0" applyFont="1" applyFill="1" applyBorder="1" applyAlignment="1">
      <alignment horizontal="center" vertical="center"/>
    </xf>
    <xf numFmtId="0" fontId="68" fillId="11" borderId="20" xfId="0" applyFont="1" applyFill="1" applyBorder="1" applyAlignment="1">
      <alignment horizontal="center" vertical="center"/>
    </xf>
    <xf numFmtId="0" fontId="68" fillId="11" borderId="21" xfId="0" applyFont="1" applyFill="1" applyBorder="1" applyAlignment="1">
      <alignment horizontal="center" vertical="center"/>
    </xf>
    <xf numFmtId="0" fontId="68" fillId="11" borderId="33" xfId="0" applyFont="1" applyFill="1" applyBorder="1" applyAlignment="1">
      <alignment horizontal="center" vertical="center"/>
    </xf>
    <xf numFmtId="0" fontId="68" fillId="11" borderId="34" xfId="0" applyFont="1" applyFill="1" applyBorder="1" applyAlignment="1">
      <alignment horizontal="center" vertical="center"/>
    </xf>
    <xf numFmtId="0" fontId="68" fillId="11" borderId="35" xfId="0" applyFont="1" applyFill="1" applyBorder="1" applyAlignment="1">
      <alignment horizontal="center" vertical="center"/>
    </xf>
    <xf numFmtId="0" fontId="68" fillId="11" borderId="19" xfId="0" applyFont="1" applyFill="1" applyBorder="1" applyAlignment="1">
      <alignment horizontal="center" vertical="center"/>
    </xf>
    <xf numFmtId="0" fontId="68" fillId="11" borderId="36" xfId="0" applyFont="1" applyFill="1" applyBorder="1" applyAlignment="1">
      <alignment horizontal="center" vertical="center"/>
    </xf>
    <xf numFmtId="0" fontId="68" fillId="11" borderId="11" xfId="0" applyFont="1" applyFill="1" applyBorder="1" applyAlignment="1">
      <alignment horizontal="center" vertical="center" wrapText="1"/>
    </xf>
    <xf numFmtId="0" fontId="68" fillId="11" borderId="40" xfId="0" applyFont="1" applyFill="1" applyBorder="1" applyAlignment="1">
      <alignment horizontal="center" vertical="center"/>
    </xf>
    <xf numFmtId="0" fontId="68" fillId="11" borderId="41" xfId="0" applyFont="1" applyFill="1" applyBorder="1" applyAlignment="1">
      <alignment horizontal="center" vertical="center"/>
    </xf>
    <xf numFmtId="0" fontId="68" fillId="11" borderId="42" xfId="0" applyFont="1" applyFill="1" applyBorder="1" applyAlignment="1">
      <alignment horizontal="center" vertical="center"/>
    </xf>
    <xf numFmtId="0" fontId="68" fillId="11" borderId="64" xfId="0" applyFont="1" applyFill="1" applyBorder="1" applyAlignment="1">
      <alignment horizontal="center" vertical="center"/>
    </xf>
    <xf numFmtId="0" fontId="68" fillId="11" borderId="65" xfId="0" applyFont="1" applyFill="1" applyBorder="1" applyAlignment="1">
      <alignment horizontal="center" vertical="center"/>
    </xf>
    <xf numFmtId="0" fontId="68" fillId="11" borderId="43" xfId="0" applyFont="1" applyFill="1" applyBorder="1" applyAlignment="1">
      <alignment horizontal="center" vertical="center"/>
    </xf>
    <xf numFmtId="0" fontId="68" fillId="11" borderId="44" xfId="0" applyFont="1" applyFill="1" applyBorder="1" applyAlignment="1">
      <alignment horizontal="center" vertical="center"/>
    </xf>
    <xf numFmtId="0" fontId="68" fillId="11" borderId="45" xfId="0" applyFont="1" applyFill="1" applyBorder="1" applyAlignment="1">
      <alignment horizontal="center" vertical="center"/>
    </xf>
    <xf numFmtId="0" fontId="68" fillId="11" borderId="40" xfId="0" applyFont="1" applyFill="1" applyBorder="1" applyAlignment="1">
      <alignment horizontal="center" vertical="center" wrapText="1"/>
    </xf>
    <xf numFmtId="0" fontId="30" fillId="7" borderId="19" xfId="1" applyFont="1" applyFill="1" applyBorder="1" applyAlignment="1">
      <alignment horizontal="center" vertical="center"/>
    </xf>
    <xf numFmtId="0" fontId="30" fillId="7" borderId="111" xfId="1" applyFont="1" applyFill="1" applyBorder="1" applyAlignment="1">
      <alignment horizontal="left" vertical="center"/>
    </xf>
    <xf numFmtId="0" fontId="30" fillId="7" borderId="19" xfId="1" applyFont="1" applyFill="1" applyBorder="1" applyAlignment="1">
      <alignment horizontal="left" vertical="center"/>
    </xf>
    <xf numFmtId="164" fontId="25" fillId="8" borderId="35" xfId="0" applyNumberFormat="1" applyFont="1" applyFill="1" applyBorder="1" applyAlignment="1">
      <alignment horizontal="center" vertical="center"/>
    </xf>
    <xf numFmtId="164" fontId="25" fillId="8" borderId="19" xfId="0" applyNumberFormat="1" applyFont="1" applyFill="1" applyBorder="1" applyAlignment="1">
      <alignment horizontal="center" vertical="center"/>
    </xf>
    <xf numFmtId="0" fontId="30" fillId="7" borderId="103" xfId="1" applyFont="1" applyFill="1" applyBorder="1" applyAlignment="1">
      <alignment horizontal="center" vertical="center"/>
    </xf>
    <xf numFmtId="0" fontId="30" fillId="7" borderId="104" xfId="1" applyFont="1" applyFill="1" applyBorder="1" applyAlignment="1">
      <alignment horizontal="center" vertical="center"/>
    </xf>
    <xf numFmtId="0" fontId="30" fillId="7" borderId="105" xfId="1" applyFont="1" applyFill="1" applyBorder="1" applyAlignment="1">
      <alignment horizontal="center" vertical="center"/>
    </xf>
    <xf numFmtId="0" fontId="47" fillId="0" borderId="66" xfId="0" applyFont="1" applyBorder="1" applyAlignment="1">
      <alignment horizontal="center" vertical="center"/>
    </xf>
    <xf numFmtId="0" fontId="47" fillId="0" borderId="18" xfId="0" applyFont="1" applyBorder="1" applyAlignment="1">
      <alignment horizontal="center" vertical="center"/>
    </xf>
    <xf numFmtId="0" fontId="47" fillId="0" borderId="67" xfId="0" applyFont="1" applyBorder="1" applyAlignment="1">
      <alignment horizontal="center" vertical="center"/>
    </xf>
    <xf numFmtId="0" fontId="65" fillId="2" borderId="12" xfId="0" applyFont="1" applyFill="1" applyBorder="1" applyAlignment="1">
      <alignment horizontal="left" vertical="center"/>
    </xf>
    <xf numFmtId="0" fontId="68" fillId="11" borderId="12" xfId="0" applyFont="1" applyFill="1" applyBorder="1" applyAlignment="1">
      <alignment horizontal="center" vertical="center"/>
    </xf>
    <xf numFmtId="0" fontId="68" fillId="3" borderId="12" xfId="0" applyFont="1" applyFill="1" applyBorder="1" applyAlignment="1">
      <alignment horizontal="center" vertical="center"/>
    </xf>
    <xf numFmtId="0" fontId="73" fillId="4" borderId="0" xfId="1" applyFont="1" applyFill="1" applyBorder="1" applyAlignment="1">
      <alignment horizontal="center" vertical="center"/>
    </xf>
    <xf numFmtId="0" fontId="68" fillId="4" borderId="11" xfId="0" applyFont="1" applyFill="1" applyBorder="1" applyAlignment="1">
      <alignment horizontal="left" vertical="top" wrapText="1"/>
    </xf>
    <xf numFmtId="0" fontId="68" fillId="4" borderId="20" xfId="0" applyFont="1" applyFill="1" applyBorder="1" applyAlignment="1">
      <alignment horizontal="left" vertical="top" wrapText="1"/>
    </xf>
    <xf numFmtId="0" fontId="68" fillId="4" borderId="21" xfId="0" applyFont="1" applyFill="1" applyBorder="1" applyAlignment="1">
      <alignment horizontal="left" vertical="top" wrapText="1"/>
    </xf>
    <xf numFmtId="0" fontId="68" fillId="4" borderId="33" xfId="0" applyFont="1" applyFill="1" applyBorder="1" applyAlignment="1">
      <alignment horizontal="left" vertical="top" wrapText="1"/>
    </xf>
    <xf numFmtId="0" fontId="68" fillId="4" borderId="0" xfId="0" applyFont="1" applyFill="1" applyAlignment="1">
      <alignment horizontal="left" vertical="top" wrapText="1"/>
    </xf>
    <xf numFmtId="0" fontId="68" fillId="4" borderId="34" xfId="0" applyFont="1" applyFill="1" applyBorder="1" applyAlignment="1">
      <alignment horizontal="left" vertical="top" wrapText="1"/>
    </xf>
    <xf numFmtId="0" fontId="68" fillId="4" borderId="35" xfId="0" applyFont="1" applyFill="1" applyBorder="1" applyAlignment="1">
      <alignment horizontal="left" vertical="top" wrapText="1"/>
    </xf>
    <xf numFmtId="0" fontId="68" fillId="4" borderId="19" xfId="0" applyFont="1" applyFill="1" applyBorder="1" applyAlignment="1">
      <alignment horizontal="left" vertical="top" wrapText="1"/>
    </xf>
    <xf numFmtId="0" fontId="68" fillId="4" borderId="36" xfId="0" applyFont="1" applyFill="1" applyBorder="1" applyAlignment="1">
      <alignment horizontal="left" vertical="top" wrapText="1"/>
    </xf>
    <xf numFmtId="0" fontId="68" fillId="11" borderId="16" xfId="0" applyFont="1" applyFill="1" applyBorder="1" applyAlignment="1">
      <alignment horizontal="center" vertical="center" wrapText="1"/>
    </xf>
    <xf numFmtId="0" fontId="68" fillId="11" borderId="16" xfId="0" applyFont="1" applyFill="1" applyBorder="1" applyAlignment="1">
      <alignment horizontal="center" vertical="top" wrapText="1"/>
    </xf>
    <xf numFmtId="0" fontId="34" fillId="4" borderId="68" xfId="1" applyFont="1" applyFill="1" applyBorder="1" applyAlignment="1">
      <alignment horizontal="center" vertical="center"/>
    </xf>
    <xf numFmtId="0" fontId="58" fillId="5" borderId="0" xfId="0" applyFont="1" applyFill="1" applyAlignment="1">
      <alignment horizontal="left" vertical="center" wrapText="1"/>
    </xf>
    <xf numFmtId="0" fontId="72" fillId="5" borderId="16" xfId="0" applyFont="1" applyFill="1" applyBorder="1" applyAlignment="1">
      <alignment horizontal="center" vertical="center" wrapText="1"/>
    </xf>
    <xf numFmtId="0" fontId="62" fillId="5" borderId="16" xfId="0" applyFont="1" applyFill="1" applyBorder="1" applyAlignment="1">
      <alignment horizontal="center" vertical="top" wrapText="1"/>
    </xf>
    <xf numFmtId="0" fontId="29" fillId="4" borderId="11" xfId="0" applyFont="1" applyFill="1" applyBorder="1" applyAlignment="1">
      <alignment horizontal="center" vertical="top" wrapText="1"/>
    </xf>
    <xf numFmtId="0" fontId="29" fillId="4" borderId="20" xfId="0" applyFont="1" applyFill="1" applyBorder="1" applyAlignment="1">
      <alignment horizontal="center" vertical="top" wrapText="1"/>
    </xf>
    <xf numFmtId="0" fontId="29" fillId="4" borderId="21" xfId="0" applyFont="1" applyFill="1" applyBorder="1" applyAlignment="1">
      <alignment horizontal="center" vertical="top" wrapText="1"/>
    </xf>
    <xf numFmtId="0" fontId="29" fillId="4" borderId="33" xfId="0" applyFont="1" applyFill="1" applyBorder="1" applyAlignment="1">
      <alignment horizontal="center" vertical="top" wrapText="1"/>
    </xf>
    <xf numFmtId="0" fontId="29" fillId="4" borderId="0" xfId="0" applyFont="1" applyFill="1" applyAlignment="1">
      <alignment horizontal="center" vertical="top" wrapText="1"/>
    </xf>
    <xf numFmtId="0" fontId="29" fillId="4" borderId="34" xfId="0" applyFont="1" applyFill="1" applyBorder="1" applyAlignment="1">
      <alignment horizontal="center" vertical="top" wrapText="1"/>
    </xf>
    <xf numFmtId="0" fontId="29" fillId="4" borderId="35" xfId="0" applyFont="1" applyFill="1" applyBorder="1" applyAlignment="1">
      <alignment horizontal="center" vertical="top" wrapText="1"/>
    </xf>
    <xf numFmtId="0" fontId="29" fillId="4" borderId="19" xfId="0" applyFont="1" applyFill="1" applyBorder="1" applyAlignment="1">
      <alignment horizontal="center" vertical="top" wrapText="1"/>
    </xf>
    <xf numFmtId="0" fontId="29" fillId="4" borderId="36" xfId="0" applyFont="1" applyFill="1" applyBorder="1" applyAlignment="1">
      <alignment horizontal="center" vertical="top" wrapText="1"/>
    </xf>
    <xf numFmtId="0" fontId="48" fillId="4" borderId="12" xfId="0" applyFont="1" applyFill="1" applyBorder="1" applyAlignment="1">
      <alignment horizontal="center"/>
    </xf>
    <xf numFmtId="0" fontId="35" fillId="4" borderId="12" xfId="0" applyFont="1" applyFill="1" applyBorder="1" applyAlignment="1">
      <alignment horizontal="center" wrapText="1"/>
    </xf>
    <xf numFmtId="0" fontId="45" fillId="5" borderId="0" xfId="0" applyFont="1" applyFill="1" applyAlignment="1">
      <alignment horizontal="left" vertical="center" wrapText="1"/>
    </xf>
    <xf numFmtId="0" fontId="49" fillId="4" borderId="12" xfId="0" applyFont="1" applyFill="1" applyBorder="1" applyAlignment="1">
      <alignment horizontal="center"/>
    </xf>
    <xf numFmtId="0" fontId="41" fillId="4" borderId="12" xfId="0" applyFont="1" applyFill="1" applyBorder="1" applyAlignment="1">
      <alignment horizontal="center" wrapText="1"/>
    </xf>
    <xf numFmtId="0" fontId="84" fillId="4" borderId="12" xfId="0" applyFont="1" applyFill="1" applyBorder="1" applyAlignment="1">
      <alignment horizontal="center"/>
    </xf>
    <xf numFmtId="0" fontId="29" fillId="4" borderId="12" xfId="0" applyFont="1" applyFill="1" applyBorder="1" applyAlignment="1">
      <alignment horizontal="center" wrapText="1"/>
    </xf>
    <xf numFmtId="0" fontId="17" fillId="4" borderId="69" xfId="0" applyFont="1" applyFill="1" applyBorder="1" applyAlignment="1">
      <alignment horizontal="center" vertical="top" wrapText="1"/>
    </xf>
    <xf numFmtId="0" fontId="17" fillId="4" borderId="70" xfId="0" applyFont="1" applyFill="1" applyBorder="1" applyAlignment="1">
      <alignment horizontal="center" vertical="top" wrapText="1"/>
    </xf>
    <xf numFmtId="0" fontId="17" fillId="4" borderId="71" xfId="0" applyFont="1" applyFill="1" applyBorder="1" applyAlignment="1">
      <alignment horizontal="center" vertical="top" wrapText="1"/>
    </xf>
    <xf numFmtId="0" fontId="17" fillId="4" borderId="72" xfId="0" applyFont="1" applyFill="1" applyBorder="1" applyAlignment="1">
      <alignment horizontal="center" vertical="top" wrapText="1"/>
    </xf>
    <xf numFmtId="0" fontId="17" fillId="4" borderId="0" xfId="0" applyFont="1" applyFill="1" applyAlignment="1">
      <alignment horizontal="center" vertical="top" wrapText="1"/>
    </xf>
    <xf numFmtId="0" fontId="17" fillId="4" borderId="73" xfId="0" applyFont="1" applyFill="1" applyBorder="1" applyAlignment="1">
      <alignment horizontal="center" vertical="top" wrapText="1"/>
    </xf>
    <xf numFmtId="0" fontId="17" fillId="4" borderId="74" xfId="0" applyFont="1" applyFill="1" applyBorder="1" applyAlignment="1">
      <alignment horizontal="center" vertical="top" wrapText="1"/>
    </xf>
    <xf numFmtId="0" fontId="17" fillId="4" borderId="75" xfId="0" applyFont="1" applyFill="1" applyBorder="1" applyAlignment="1">
      <alignment horizontal="center" vertical="top" wrapText="1"/>
    </xf>
    <xf numFmtId="0" fontId="17" fillId="4" borderId="76" xfId="0" applyFont="1" applyFill="1" applyBorder="1" applyAlignment="1">
      <alignment horizontal="center" vertical="top" wrapText="1"/>
    </xf>
    <xf numFmtId="0" fontId="42" fillId="5" borderId="14" xfId="0" applyFont="1" applyFill="1" applyBorder="1" applyAlignment="1">
      <alignment horizontal="center"/>
    </xf>
    <xf numFmtId="0" fontId="42" fillId="5" borderId="54" xfId="0" applyFont="1" applyFill="1" applyBorder="1" applyAlignment="1">
      <alignment horizontal="center"/>
    </xf>
    <xf numFmtId="0" fontId="42" fillId="5" borderId="55" xfId="0" applyFont="1" applyFill="1" applyBorder="1" applyAlignment="1">
      <alignment horizontal="center"/>
    </xf>
    <xf numFmtId="0" fontId="36" fillId="12" borderId="14" xfId="0" applyFont="1" applyFill="1" applyBorder="1" applyAlignment="1">
      <alignment horizontal="center" vertical="center"/>
    </xf>
    <xf numFmtId="0" fontId="36" fillId="12" borderId="55" xfId="0" applyFont="1" applyFill="1" applyBorder="1" applyAlignment="1">
      <alignment horizontal="center" vertical="center"/>
    </xf>
    <xf numFmtId="0" fontId="50" fillId="4" borderId="17" xfId="0" applyFont="1" applyFill="1" applyBorder="1" applyAlignment="1">
      <alignment horizontal="center"/>
    </xf>
    <xf numFmtId="0" fontId="36" fillId="12" borderId="9" xfId="0" applyFont="1" applyFill="1" applyBorder="1" applyAlignment="1">
      <alignment horizontal="center" vertical="center" wrapText="1"/>
    </xf>
    <xf numFmtId="0" fontId="37" fillId="4" borderId="9" xfId="0" applyFont="1" applyFill="1" applyBorder="1" applyAlignment="1">
      <alignment horizontal="center" wrapText="1"/>
    </xf>
    <xf numFmtId="0" fontId="37" fillId="4" borderId="9" xfId="0" applyFont="1" applyFill="1" applyBorder="1" applyAlignment="1">
      <alignment horizontal="center" vertical="center" wrapText="1"/>
    </xf>
    <xf numFmtId="0" fontId="17" fillId="4" borderId="11" xfId="0" applyFont="1" applyFill="1" applyBorder="1" applyAlignment="1">
      <alignment horizontal="center" vertical="top" wrapText="1"/>
    </xf>
    <xf numFmtId="0" fontId="17" fillId="4" borderId="20" xfId="0" applyFont="1" applyFill="1" applyBorder="1" applyAlignment="1">
      <alignment horizontal="center" vertical="top" wrapText="1"/>
    </xf>
    <xf numFmtId="0" fontId="17" fillId="4" borderId="21" xfId="0" applyFont="1" applyFill="1" applyBorder="1" applyAlignment="1">
      <alignment horizontal="center" vertical="top" wrapText="1"/>
    </xf>
    <xf numFmtId="0" fontId="17" fillId="4" borderId="33" xfId="0" applyFont="1" applyFill="1" applyBorder="1" applyAlignment="1">
      <alignment horizontal="center" vertical="top" wrapText="1"/>
    </xf>
    <xf numFmtId="0" fontId="17" fillId="4" borderId="34" xfId="0" applyFont="1" applyFill="1" applyBorder="1" applyAlignment="1">
      <alignment horizontal="center" vertical="top" wrapText="1"/>
    </xf>
    <xf numFmtId="0" fontId="17" fillId="4" borderId="35" xfId="0" applyFont="1" applyFill="1" applyBorder="1" applyAlignment="1">
      <alignment horizontal="center" vertical="top" wrapText="1"/>
    </xf>
    <xf numFmtId="0" fontId="17" fillId="4" borderId="19" xfId="0" applyFont="1" applyFill="1" applyBorder="1" applyAlignment="1">
      <alignment horizontal="center" vertical="top" wrapText="1"/>
    </xf>
    <xf numFmtId="0" fontId="17" fillId="4" borderId="36" xfId="0" applyFont="1" applyFill="1" applyBorder="1" applyAlignment="1">
      <alignment horizontal="center" vertical="top" wrapText="1"/>
    </xf>
    <xf numFmtId="0" fontId="42" fillId="5" borderId="12" xfId="0" applyFont="1" applyFill="1" applyBorder="1" applyAlignment="1">
      <alignment horizontal="center"/>
    </xf>
    <xf numFmtId="0" fontId="35" fillId="11" borderId="12" xfId="0" applyFont="1" applyFill="1" applyBorder="1" applyAlignment="1">
      <alignment horizontal="center"/>
    </xf>
    <xf numFmtId="0" fontId="35" fillId="5" borderId="12" xfId="0" applyFont="1" applyFill="1" applyBorder="1" applyAlignment="1">
      <alignment horizontal="center"/>
    </xf>
  </cellXfs>
  <cellStyles count="5">
    <cellStyle name="Hipervínculo" xfId="1" builtinId="8"/>
    <cellStyle name="Millares_Modelo Financiero ACME Final" xfId="4" xr:uid="{00000000-0005-0000-0000-000001000000}"/>
    <cellStyle name="Moneda [0]" xfId="2" builtinId="7"/>
    <cellStyle name="Normal" xfId="0" builtinId="0"/>
    <cellStyle name="Porcentaje" xfId="3" builtinId="5"/>
  </cellStyles>
  <dxfs count="0"/>
  <tableStyles count="0" defaultTableStyle="TableStyleMedium9" defaultPivotStyle="PivotStyleLight16"/>
  <colors>
    <mruColors>
      <color rgb="FF00304D"/>
      <color rgb="FF47AD23"/>
      <color rgb="FF39A900"/>
      <color rgb="FFFFCE40"/>
      <color rgb="FFCB7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hyperlink" Target="#'14- CAPACIDAD INSTALADA'!A1"/><Relationship Id="rId13" Type="http://schemas.openxmlformats.org/officeDocument/2006/relationships/image" Target="../media/image1.png"/><Relationship Id="rId18" Type="http://schemas.openxmlformats.org/officeDocument/2006/relationships/hyperlink" Target="#'6- CANALES'!A1"/><Relationship Id="rId3" Type="http://schemas.openxmlformats.org/officeDocument/2006/relationships/hyperlink" Target="#'8- OPORTUNIDAD COMERCIAL'!A1"/><Relationship Id="rId7" Type="http://schemas.openxmlformats.org/officeDocument/2006/relationships/hyperlink" Target="#'13- PROCESO PR-SR'!A1"/><Relationship Id="rId12" Type="http://schemas.openxmlformats.org/officeDocument/2006/relationships/hyperlink" Target="#'PLAN DE NEGOCIO'!A1"/><Relationship Id="rId17" Type="http://schemas.openxmlformats.org/officeDocument/2006/relationships/hyperlink" Target="#'5- COMPETENCIA'!A1"/><Relationship Id="rId2" Type="http://schemas.openxmlformats.org/officeDocument/2006/relationships/hyperlink" Target="#'7- FICHA T&#201;CNICA PRODUCTO'!A1"/><Relationship Id="rId16" Type="http://schemas.openxmlformats.org/officeDocument/2006/relationships/hyperlink" Target="#'4- SOLUCI&#211;N -PROPUESTA DE VALOR'!A1"/><Relationship Id="rId1" Type="http://schemas.openxmlformats.org/officeDocument/2006/relationships/hyperlink" Target="#'1- EL EMPRENDEDOR'!A1"/><Relationship Id="rId6" Type="http://schemas.openxmlformats.org/officeDocument/2006/relationships/hyperlink" Target="#'11- EQUIPO DE TRABAJO'!A1"/><Relationship Id="rId11" Type="http://schemas.openxmlformats.org/officeDocument/2006/relationships/hyperlink" Target="#'MODELO DE NEGOCIO'!A1"/><Relationship Id="rId5" Type="http://schemas.openxmlformats.org/officeDocument/2006/relationships/hyperlink" Target="#'10- LAS CIFRAS'!A1"/><Relationship Id="rId15" Type="http://schemas.openxmlformats.org/officeDocument/2006/relationships/hyperlink" Target="#'3- QUI&#201;N ES EL PROTAGONISTA'!A1"/><Relationship Id="rId10" Type="http://schemas.openxmlformats.org/officeDocument/2006/relationships/hyperlink" Target="#'12- NORMATIVIDAD'!A1"/><Relationship Id="rId4" Type="http://schemas.openxmlformats.org/officeDocument/2006/relationships/hyperlink" Target="#'9- VALIDACI&#211;N'!A1"/><Relationship Id="rId9" Type="http://schemas.openxmlformats.org/officeDocument/2006/relationships/hyperlink" Target="#'15- RIESGOS'!A1"/><Relationship Id="rId14" Type="http://schemas.openxmlformats.org/officeDocument/2006/relationships/hyperlink" Target="#'2- PROBLEMA O NECESIDAD'!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PORTADA!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PORTADA!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ORTADA!A1"/></Relationships>
</file>

<file path=xl/drawings/drawing1.xml><?xml version="1.0" encoding="utf-8"?>
<xdr:wsDr xmlns:xdr="http://schemas.openxmlformats.org/drawingml/2006/spreadsheetDrawing" xmlns:a="http://schemas.openxmlformats.org/drawingml/2006/main">
  <xdr:twoCellAnchor editAs="oneCell">
    <xdr:from>
      <xdr:col>12</xdr:col>
      <xdr:colOff>76200</xdr:colOff>
      <xdr:row>12</xdr:row>
      <xdr:rowOff>0</xdr:rowOff>
    </xdr:from>
    <xdr:to>
      <xdr:col>12</xdr:col>
      <xdr:colOff>390525</xdr:colOff>
      <xdr:row>12</xdr:row>
      <xdr:rowOff>295275</xdr:rowOff>
    </xdr:to>
    <xdr:sp macro="" textlink="">
      <xdr:nvSpPr>
        <xdr:cNvPr id="92524" name="AutoShape 1024" descr="http://www.sena.edu.co/acerca-del-sena/quienes-somos/PublishingImages/logo_sena.jpg">
          <a:extLst>
            <a:ext uri="{FF2B5EF4-FFF2-40B4-BE49-F238E27FC236}">
              <a16:creationId xmlns:a16="http://schemas.microsoft.com/office/drawing/2014/main" id="{B1971D01-4E6A-E12B-3C2C-1DB620720CC0}"/>
            </a:ext>
          </a:extLst>
        </xdr:cNvPr>
        <xdr:cNvSpPr>
          <a:spLocks noChangeAspect="1" noChangeArrowheads="1"/>
        </xdr:cNvSpPr>
      </xdr:nvSpPr>
      <xdr:spPr bwMode="auto">
        <a:xfrm>
          <a:off x="22764750" y="8553450"/>
          <a:ext cx="31432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138643</xdr:colOff>
      <xdr:row>11</xdr:row>
      <xdr:rowOff>174625</xdr:rowOff>
    </xdr:from>
    <xdr:to>
      <xdr:col>2</xdr:col>
      <xdr:colOff>433916</xdr:colOff>
      <xdr:row>11</xdr:row>
      <xdr:rowOff>645583</xdr:rowOff>
    </xdr:to>
    <xdr:sp macro="" textlink="">
      <xdr:nvSpPr>
        <xdr:cNvPr id="9" name="Rectángulo: esquinas redondeadas 8">
          <a:hlinkClick xmlns:r="http://schemas.openxmlformats.org/officeDocument/2006/relationships" r:id="rId1"/>
          <a:extLst>
            <a:ext uri="{FF2B5EF4-FFF2-40B4-BE49-F238E27FC236}">
              <a16:creationId xmlns:a16="http://schemas.microsoft.com/office/drawing/2014/main" id="{685231A2-434A-F227-9A91-310AD2B4C7AB}"/>
            </a:ext>
          </a:extLst>
        </xdr:cNvPr>
        <xdr:cNvSpPr/>
      </xdr:nvSpPr>
      <xdr:spPr>
        <a:xfrm>
          <a:off x="900643" y="7752292"/>
          <a:ext cx="2919940" cy="470958"/>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b="1">
              <a:solidFill>
                <a:srgbClr val="47AD23"/>
              </a:solidFill>
              <a:latin typeface="Arial Narrow" panose="020B0606020202030204" pitchFamily="34" charset="0"/>
            </a:rPr>
            <a:t> </a:t>
          </a:r>
          <a:r>
            <a:rPr lang="es-CO" sz="1800" b="1">
              <a:solidFill>
                <a:srgbClr val="47AD23"/>
              </a:solidFill>
              <a:latin typeface="Arial Narrow" panose="020B0606020202030204" pitchFamily="34" charset="0"/>
            </a:rPr>
            <a:t>¿Quien es el Emprendedor?</a:t>
          </a:r>
          <a:endParaRPr lang="es-CO" sz="2800" b="1">
            <a:solidFill>
              <a:srgbClr val="47AD23"/>
            </a:solidFill>
            <a:latin typeface="Arial Narrow" panose="020B0606020202030204" pitchFamily="34" charset="0"/>
          </a:endParaRPr>
        </a:p>
      </xdr:txBody>
    </xdr:sp>
    <xdr:clientData/>
  </xdr:twoCellAnchor>
  <xdr:twoCellAnchor>
    <xdr:from>
      <xdr:col>0</xdr:col>
      <xdr:colOff>412901</xdr:colOff>
      <xdr:row>11</xdr:row>
      <xdr:rowOff>267454</xdr:rowOff>
    </xdr:from>
    <xdr:to>
      <xdr:col>1</xdr:col>
      <xdr:colOff>55034</xdr:colOff>
      <xdr:row>11</xdr:row>
      <xdr:rowOff>621241</xdr:rowOff>
    </xdr:to>
    <xdr:sp macro="" textlink="">
      <xdr:nvSpPr>
        <xdr:cNvPr id="16" name="Elipse 15">
          <a:extLst>
            <a:ext uri="{FF2B5EF4-FFF2-40B4-BE49-F238E27FC236}">
              <a16:creationId xmlns:a16="http://schemas.microsoft.com/office/drawing/2014/main" id="{E8EE4C8B-6DD8-485D-E9E7-2897F9E42CDA}"/>
            </a:ext>
          </a:extLst>
        </xdr:cNvPr>
        <xdr:cNvSpPr/>
      </xdr:nvSpPr>
      <xdr:spPr>
        <a:xfrm>
          <a:off x="412901" y="7845121"/>
          <a:ext cx="404133" cy="353787"/>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1</a:t>
          </a:r>
          <a:r>
            <a:rPr lang="es-CO" sz="2000">
              <a:solidFill>
                <a:srgbClr val="47AD23"/>
              </a:solidFill>
              <a:latin typeface="Arial Narrow" panose="020B0606020202030204" pitchFamily="34" charset="0"/>
            </a:rPr>
            <a:t>.</a:t>
          </a:r>
        </a:p>
      </xdr:txBody>
    </xdr:sp>
    <xdr:clientData/>
  </xdr:twoCellAnchor>
  <xdr:twoCellAnchor>
    <xdr:from>
      <xdr:col>2</xdr:col>
      <xdr:colOff>1937998</xdr:colOff>
      <xdr:row>11</xdr:row>
      <xdr:rowOff>183547</xdr:rowOff>
    </xdr:from>
    <xdr:to>
      <xdr:col>2</xdr:col>
      <xdr:colOff>4490505</xdr:colOff>
      <xdr:row>11</xdr:row>
      <xdr:rowOff>658095</xdr:rowOff>
    </xdr:to>
    <xdr:sp macro="" textlink="">
      <xdr:nvSpPr>
        <xdr:cNvPr id="19" name="Rectángulo: esquinas redondeadas 18">
          <a:hlinkClick xmlns:r="http://schemas.openxmlformats.org/officeDocument/2006/relationships" r:id="rId2"/>
          <a:extLst>
            <a:ext uri="{FF2B5EF4-FFF2-40B4-BE49-F238E27FC236}">
              <a16:creationId xmlns:a16="http://schemas.microsoft.com/office/drawing/2014/main" id="{5002268D-F79E-B5CE-0AE5-2FABC07AE0C2}"/>
            </a:ext>
          </a:extLst>
        </xdr:cNvPr>
        <xdr:cNvSpPr/>
      </xdr:nvSpPr>
      <xdr:spPr>
        <a:xfrm>
          <a:off x="5324665" y="7761214"/>
          <a:ext cx="2552507" cy="474548"/>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1">
              <a:solidFill>
                <a:srgbClr val="39A900"/>
              </a:solidFill>
              <a:latin typeface="Josefin Sans" pitchFamily="2" charset="0"/>
            </a:rPr>
            <a:t> </a:t>
          </a:r>
          <a:r>
            <a:rPr lang="es-CO" sz="1800" b="1">
              <a:solidFill>
                <a:srgbClr val="39A900"/>
              </a:solidFill>
              <a:latin typeface="Arial Narrow" panose="020B0606020202030204" pitchFamily="34" charset="0"/>
            </a:rPr>
            <a:t>Ficha Técnica</a:t>
          </a:r>
          <a:endParaRPr lang="es-CO" sz="1400" b="1">
            <a:solidFill>
              <a:srgbClr val="39A900"/>
            </a:solidFill>
            <a:latin typeface="Arial Narrow" panose="020B0606020202030204" pitchFamily="34" charset="0"/>
          </a:endParaRPr>
        </a:p>
      </xdr:txBody>
    </xdr:sp>
    <xdr:clientData/>
  </xdr:twoCellAnchor>
  <xdr:twoCellAnchor>
    <xdr:from>
      <xdr:col>2</xdr:col>
      <xdr:colOff>1935200</xdr:colOff>
      <xdr:row>12</xdr:row>
      <xdr:rowOff>89316</xdr:rowOff>
    </xdr:from>
    <xdr:to>
      <xdr:col>2</xdr:col>
      <xdr:colOff>4487707</xdr:colOff>
      <xdr:row>12</xdr:row>
      <xdr:rowOff>563864</xdr:rowOff>
    </xdr:to>
    <xdr:sp macro="" textlink="">
      <xdr:nvSpPr>
        <xdr:cNvPr id="25" name="Rectángulo: esquinas redondeadas 24">
          <a:hlinkClick xmlns:r="http://schemas.openxmlformats.org/officeDocument/2006/relationships" r:id="rId3"/>
          <a:extLst>
            <a:ext uri="{FF2B5EF4-FFF2-40B4-BE49-F238E27FC236}">
              <a16:creationId xmlns:a16="http://schemas.microsoft.com/office/drawing/2014/main" id="{A83CB866-7BE4-5B19-7ED7-601DE16E01F8}"/>
            </a:ext>
          </a:extLst>
        </xdr:cNvPr>
        <xdr:cNvSpPr/>
      </xdr:nvSpPr>
      <xdr:spPr>
        <a:xfrm>
          <a:off x="5321867" y="8354899"/>
          <a:ext cx="2552507" cy="474548"/>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Josefin Sans" pitchFamily="2" charset="0"/>
            </a:rPr>
            <a:t> </a:t>
          </a:r>
          <a:r>
            <a:rPr lang="es-CO" sz="1800" b="1">
              <a:solidFill>
                <a:srgbClr val="39A900"/>
              </a:solidFill>
              <a:latin typeface="Arial Narrow" panose="020B0606020202030204" pitchFamily="34" charset="0"/>
            </a:rPr>
            <a:t>Oportunidad comercial</a:t>
          </a:r>
          <a:endParaRPr lang="es-CO" sz="1400" b="1">
            <a:solidFill>
              <a:srgbClr val="39A900"/>
            </a:solidFill>
            <a:latin typeface="Arial Narrow" panose="020B0606020202030204" pitchFamily="34" charset="0"/>
          </a:endParaRPr>
        </a:p>
      </xdr:txBody>
    </xdr:sp>
    <xdr:clientData/>
  </xdr:twoCellAnchor>
  <xdr:twoCellAnchor>
    <xdr:from>
      <xdr:col>2</xdr:col>
      <xdr:colOff>1938983</xdr:colOff>
      <xdr:row>13</xdr:row>
      <xdr:rowOff>19014</xdr:rowOff>
    </xdr:from>
    <xdr:to>
      <xdr:col>2</xdr:col>
      <xdr:colOff>4491490</xdr:colOff>
      <xdr:row>13</xdr:row>
      <xdr:rowOff>492383</xdr:rowOff>
    </xdr:to>
    <xdr:sp macro="" textlink="">
      <xdr:nvSpPr>
        <xdr:cNvPr id="26" name="Rectángulo: esquinas redondeadas 25">
          <a:hlinkClick xmlns:r="http://schemas.openxmlformats.org/officeDocument/2006/relationships" r:id="rId4"/>
          <a:extLst>
            <a:ext uri="{FF2B5EF4-FFF2-40B4-BE49-F238E27FC236}">
              <a16:creationId xmlns:a16="http://schemas.microsoft.com/office/drawing/2014/main" id="{7EC9A713-A7DA-E798-073F-B72AAFD4E2A8}"/>
            </a:ext>
          </a:extLst>
        </xdr:cNvPr>
        <xdr:cNvSpPr/>
      </xdr:nvSpPr>
      <xdr:spPr>
        <a:xfrm>
          <a:off x="5325650" y="8972514"/>
          <a:ext cx="2552507" cy="473369"/>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Josefin Sans" pitchFamily="2" charset="0"/>
            </a:rPr>
            <a:t> </a:t>
          </a:r>
          <a:r>
            <a:rPr lang="es-CO" sz="1800" b="1">
              <a:solidFill>
                <a:srgbClr val="39A900"/>
              </a:solidFill>
              <a:latin typeface="Arial Narrow" panose="020B0606020202030204" pitchFamily="34" charset="0"/>
            </a:rPr>
            <a:t>Validación</a:t>
          </a:r>
          <a:endParaRPr lang="es-CO" sz="1400" b="1">
            <a:solidFill>
              <a:srgbClr val="39A900"/>
            </a:solidFill>
            <a:latin typeface="Arial Narrow" panose="020B0606020202030204" pitchFamily="34" charset="0"/>
          </a:endParaRPr>
        </a:p>
      </xdr:txBody>
    </xdr:sp>
    <xdr:clientData/>
  </xdr:twoCellAnchor>
  <xdr:twoCellAnchor>
    <xdr:from>
      <xdr:col>2</xdr:col>
      <xdr:colOff>1932858</xdr:colOff>
      <xdr:row>13</xdr:row>
      <xdr:rowOff>625212</xdr:rowOff>
    </xdr:from>
    <xdr:to>
      <xdr:col>2</xdr:col>
      <xdr:colOff>4485365</xdr:colOff>
      <xdr:row>14</xdr:row>
      <xdr:rowOff>411843</xdr:rowOff>
    </xdr:to>
    <xdr:sp macro="" textlink="">
      <xdr:nvSpPr>
        <xdr:cNvPr id="32" name="Rectángulo: esquinas redondeadas 31">
          <a:hlinkClick xmlns:r="http://schemas.openxmlformats.org/officeDocument/2006/relationships" r:id="rId5"/>
          <a:extLst>
            <a:ext uri="{FF2B5EF4-FFF2-40B4-BE49-F238E27FC236}">
              <a16:creationId xmlns:a16="http://schemas.microsoft.com/office/drawing/2014/main" id="{4460DBC1-F5B9-A169-75C1-00BDAE634865}"/>
            </a:ext>
          </a:extLst>
        </xdr:cNvPr>
        <xdr:cNvSpPr/>
      </xdr:nvSpPr>
      <xdr:spPr>
        <a:xfrm>
          <a:off x="5319525" y="9578712"/>
          <a:ext cx="2552507" cy="474548"/>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rgbClr val="39A900"/>
              </a:solidFill>
              <a:latin typeface="Arial Narrow" panose="020B0606020202030204" pitchFamily="34" charset="0"/>
            </a:rPr>
            <a:t>Las cifras</a:t>
          </a:r>
        </a:p>
      </xdr:txBody>
    </xdr:sp>
    <xdr:clientData/>
  </xdr:twoCellAnchor>
  <xdr:twoCellAnchor>
    <xdr:from>
      <xdr:col>2</xdr:col>
      <xdr:colOff>1945407</xdr:colOff>
      <xdr:row>14</xdr:row>
      <xdr:rowOff>552035</xdr:rowOff>
    </xdr:from>
    <xdr:to>
      <xdr:col>2</xdr:col>
      <xdr:colOff>4497914</xdr:colOff>
      <xdr:row>15</xdr:row>
      <xdr:rowOff>349250</xdr:rowOff>
    </xdr:to>
    <xdr:sp macro="" textlink="">
      <xdr:nvSpPr>
        <xdr:cNvPr id="34" name="Rectángulo: esquinas redondeadas 33">
          <a:hlinkClick xmlns:r="http://schemas.openxmlformats.org/officeDocument/2006/relationships" r:id="rId6"/>
          <a:extLst>
            <a:ext uri="{FF2B5EF4-FFF2-40B4-BE49-F238E27FC236}">
              <a16:creationId xmlns:a16="http://schemas.microsoft.com/office/drawing/2014/main" id="{AFEBF945-E0DA-57F2-68B1-B49486D37D84}"/>
            </a:ext>
          </a:extLst>
        </xdr:cNvPr>
        <xdr:cNvSpPr/>
      </xdr:nvSpPr>
      <xdr:spPr>
        <a:xfrm>
          <a:off x="5332074" y="10193452"/>
          <a:ext cx="2552507" cy="474548"/>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rgbClr val="39A900"/>
              </a:solidFill>
              <a:latin typeface="Arial Narrow" panose="020B0606020202030204" pitchFamily="34" charset="0"/>
            </a:rPr>
            <a:t>Equipo de trabajo</a:t>
          </a:r>
        </a:p>
      </xdr:txBody>
    </xdr:sp>
    <xdr:clientData/>
  </xdr:twoCellAnchor>
  <xdr:twoCellAnchor>
    <xdr:from>
      <xdr:col>6</xdr:col>
      <xdr:colOff>30996</xdr:colOff>
      <xdr:row>12</xdr:row>
      <xdr:rowOff>95894</xdr:rowOff>
    </xdr:from>
    <xdr:to>
      <xdr:col>8</xdr:col>
      <xdr:colOff>685019</xdr:colOff>
      <xdr:row>12</xdr:row>
      <xdr:rowOff>591796</xdr:rowOff>
    </xdr:to>
    <xdr:sp macro="" textlink="">
      <xdr:nvSpPr>
        <xdr:cNvPr id="40" name="Rectángulo: esquinas redondeadas 39">
          <a:hlinkClick xmlns:r="http://schemas.openxmlformats.org/officeDocument/2006/relationships" r:id="rId7"/>
          <a:extLst>
            <a:ext uri="{FF2B5EF4-FFF2-40B4-BE49-F238E27FC236}">
              <a16:creationId xmlns:a16="http://schemas.microsoft.com/office/drawing/2014/main" id="{F5ED55AA-D552-D84F-9714-59BD03470AC2}"/>
            </a:ext>
          </a:extLst>
        </xdr:cNvPr>
        <xdr:cNvSpPr/>
      </xdr:nvSpPr>
      <xdr:spPr>
        <a:xfrm>
          <a:off x="11154079" y="8361477"/>
          <a:ext cx="2548440" cy="495902"/>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rgbClr val="39A900"/>
              </a:solidFill>
              <a:latin typeface="Arial Narrow" panose="020B0606020202030204" pitchFamily="34" charset="0"/>
              <a:ea typeface="Tahoma" panose="020B0604030504040204" pitchFamily="34" charset="0"/>
              <a:cs typeface="Tahoma" panose="020B0604030504040204" pitchFamily="34" charset="0"/>
            </a:rPr>
            <a:t>Proceso de producción</a:t>
          </a:r>
        </a:p>
      </xdr:txBody>
    </xdr:sp>
    <xdr:clientData/>
  </xdr:twoCellAnchor>
  <xdr:twoCellAnchor>
    <xdr:from>
      <xdr:col>6</xdr:col>
      <xdr:colOff>57908</xdr:colOff>
      <xdr:row>13</xdr:row>
      <xdr:rowOff>9110</xdr:rowOff>
    </xdr:from>
    <xdr:to>
      <xdr:col>8</xdr:col>
      <xdr:colOff>701541</xdr:colOff>
      <xdr:row>13</xdr:row>
      <xdr:rowOff>504001</xdr:rowOff>
    </xdr:to>
    <xdr:sp macro="" textlink="">
      <xdr:nvSpPr>
        <xdr:cNvPr id="41" name="Rectángulo: esquinas redondeadas 40">
          <a:hlinkClick xmlns:r="http://schemas.openxmlformats.org/officeDocument/2006/relationships" r:id="rId8"/>
          <a:extLst>
            <a:ext uri="{FF2B5EF4-FFF2-40B4-BE49-F238E27FC236}">
              <a16:creationId xmlns:a16="http://schemas.microsoft.com/office/drawing/2014/main" id="{F8321BD8-DB2F-2837-2DB1-1CE24AA63498}"/>
            </a:ext>
          </a:extLst>
        </xdr:cNvPr>
        <xdr:cNvSpPr/>
      </xdr:nvSpPr>
      <xdr:spPr>
        <a:xfrm>
          <a:off x="11180991" y="8962610"/>
          <a:ext cx="2538050" cy="494891"/>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rgbClr val="39A900"/>
              </a:solidFill>
              <a:latin typeface="Arial Narrow" panose="020B0606020202030204" pitchFamily="34" charset="0"/>
              <a:ea typeface="Tahoma" panose="020B0604030504040204" pitchFamily="34" charset="0"/>
              <a:cs typeface="Tahoma" panose="020B0604030504040204" pitchFamily="34" charset="0"/>
            </a:rPr>
            <a:t>Capacidad instalada</a:t>
          </a:r>
        </a:p>
      </xdr:txBody>
    </xdr:sp>
    <xdr:clientData/>
  </xdr:twoCellAnchor>
  <xdr:twoCellAnchor>
    <xdr:from>
      <xdr:col>6</xdr:col>
      <xdr:colOff>72723</xdr:colOff>
      <xdr:row>13</xdr:row>
      <xdr:rowOff>621469</xdr:rowOff>
    </xdr:from>
    <xdr:to>
      <xdr:col>8</xdr:col>
      <xdr:colOff>749257</xdr:colOff>
      <xdr:row>14</xdr:row>
      <xdr:rowOff>424144</xdr:rowOff>
    </xdr:to>
    <xdr:sp macro="" textlink="">
      <xdr:nvSpPr>
        <xdr:cNvPr id="42" name="Rectángulo: esquinas redondeadas 41">
          <a:hlinkClick xmlns:r="http://schemas.openxmlformats.org/officeDocument/2006/relationships" r:id="rId9"/>
          <a:extLst>
            <a:ext uri="{FF2B5EF4-FFF2-40B4-BE49-F238E27FC236}">
              <a16:creationId xmlns:a16="http://schemas.microsoft.com/office/drawing/2014/main" id="{BD37DC5D-D7E7-06D3-7EB2-7CA1B1667445}"/>
            </a:ext>
          </a:extLst>
        </xdr:cNvPr>
        <xdr:cNvSpPr/>
      </xdr:nvSpPr>
      <xdr:spPr>
        <a:xfrm>
          <a:off x="11195806" y="9574969"/>
          <a:ext cx="2570951" cy="490592"/>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rgbClr val="39A900"/>
              </a:solidFill>
              <a:latin typeface="Arial Narrow" panose="020B0606020202030204" pitchFamily="34" charset="0"/>
              <a:ea typeface="Tahoma" panose="020B0604030504040204" pitchFamily="34" charset="0"/>
              <a:cs typeface="Tahoma" panose="020B0604030504040204" pitchFamily="34" charset="0"/>
            </a:rPr>
            <a:t>Riesgos</a:t>
          </a:r>
        </a:p>
      </xdr:txBody>
    </xdr:sp>
    <xdr:clientData/>
  </xdr:twoCellAnchor>
  <xdr:twoCellAnchor>
    <xdr:from>
      <xdr:col>6</xdr:col>
      <xdr:colOff>19653</xdr:colOff>
      <xdr:row>11</xdr:row>
      <xdr:rowOff>149679</xdr:rowOff>
    </xdr:from>
    <xdr:to>
      <xdr:col>8</xdr:col>
      <xdr:colOff>666749</xdr:colOff>
      <xdr:row>11</xdr:row>
      <xdr:rowOff>645583</xdr:rowOff>
    </xdr:to>
    <xdr:sp macro="" textlink="">
      <xdr:nvSpPr>
        <xdr:cNvPr id="43" name="Rectángulo: esquinas redondeadas 42">
          <a:hlinkClick xmlns:r="http://schemas.openxmlformats.org/officeDocument/2006/relationships" r:id="rId10"/>
          <a:extLst>
            <a:ext uri="{FF2B5EF4-FFF2-40B4-BE49-F238E27FC236}">
              <a16:creationId xmlns:a16="http://schemas.microsoft.com/office/drawing/2014/main" id="{5E8C8848-96D7-1624-4B0B-62DB22B86CBB}"/>
            </a:ext>
          </a:extLst>
        </xdr:cNvPr>
        <xdr:cNvSpPr/>
      </xdr:nvSpPr>
      <xdr:spPr>
        <a:xfrm>
          <a:off x="11142736" y="7727346"/>
          <a:ext cx="2541513" cy="495904"/>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rgbClr val="39A900"/>
              </a:solidFill>
              <a:latin typeface="Arial Narrow" panose="020B0606020202030204" pitchFamily="34" charset="0"/>
              <a:ea typeface="Tahoma" panose="020B0604030504040204" pitchFamily="34" charset="0"/>
              <a:cs typeface="Tahoma" panose="020B0604030504040204" pitchFamily="34" charset="0"/>
            </a:rPr>
            <a:t>Normatividad</a:t>
          </a:r>
        </a:p>
      </xdr:txBody>
    </xdr:sp>
    <xdr:clientData/>
  </xdr:twoCellAnchor>
  <xdr:twoCellAnchor>
    <xdr:from>
      <xdr:col>1</xdr:col>
      <xdr:colOff>373404</xdr:colOff>
      <xdr:row>10</xdr:row>
      <xdr:rowOff>18446</xdr:rowOff>
    </xdr:from>
    <xdr:to>
      <xdr:col>2</xdr:col>
      <xdr:colOff>254000</xdr:colOff>
      <xdr:row>10</xdr:row>
      <xdr:rowOff>483660</xdr:rowOff>
    </xdr:to>
    <xdr:sp macro="" textlink="">
      <xdr:nvSpPr>
        <xdr:cNvPr id="77504" name="Rectángulo: esquinas redondeadas 77503">
          <a:extLst>
            <a:ext uri="{FF2B5EF4-FFF2-40B4-BE49-F238E27FC236}">
              <a16:creationId xmlns:a16="http://schemas.microsoft.com/office/drawing/2014/main" id="{3CFFD92C-3CF5-D61A-B38E-6EB548E035A6}"/>
            </a:ext>
          </a:extLst>
        </xdr:cNvPr>
        <xdr:cNvSpPr/>
      </xdr:nvSpPr>
      <xdr:spPr>
        <a:xfrm>
          <a:off x="1135404" y="7066946"/>
          <a:ext cx="2505263" cy="465214"/>
        </a:xfrm>
        <a:prstGeom prst="roundRect">
          <a:avLst/>
        </a:prstGeom>
        <a:solidFill>
          <a:schemeClr val="bg1"/>
        </a:solidFill>
        <a:ln>
          <a:solidFill>
            <a:srgbClr val="FFCE4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b="1">
              <a:solidFill>
                <a:schemeClr val="tx2">
                  <a:lumMod val="50000"/>
                </a:schemeClr>
              </a:solidFill>
              <a:latin typeface="Arial Narrow" panose="020B0606020202030204" pitchFamily="34" charset="0"/>
              <a:ea typeface="Tahoma" panose="020B0604030504040204" pitchFamily="34" charset="0"/>
              <a:cs typeface="JasmineUPC" panose="02020603050405020304" pitchFamily="18" charset="-34"/>
            </a:rPr>
            <a:t> </a:t>
          </a:r>
          <a:r>
            <a:rPr lang="es-CO" sz="2000" b="1">
              <a:solidFill>
                <a:schemeClr val="tx2">
                  <a:lumMod val="50000"/>
                </a:schemeClr>
              </a:solidFill>
              <a:latin typeface="Arial Narrow" panose="020B0606020202030204" pitchFamily="34" charset="0"/>
              <a:ea typeface="Tahoma" panose="020B0604030504040204" pitchFamily="34" charset="0"/>
              <a:cs typeface="JasmineUPC" panose="02020603050405020304" pitchFamily="18" charset="-34"/>
            </a:rPr>
            <a:t>FASE DE IDEACIÓN</a:t>
          </a:r>
          <a:endParaRPr lang="es-CO" sz="2800" b="1">
            <a:solidFill>
              <a:schemeClr val="tx2">
                <a:lumMod val="50000"/>
              </a:schemeClr>
            </a:solidFill>
            <a:latin typeface="Arial Narrow" panose="020B0606020202030204" pitchFamily="34" charset="0"/>
            <a:ea typeface="Tahoma" panose="020B0604030504040204" pitchFamily="34" charset="0"/>
            <a:cs typeface="JasmineUPC" panose="02020603050405020304" pitchFamily="18" charset="-34"/>
          </a:endParaRPr>
        </a:p>
      </xdr:txBody>
    </xdr:sp>
    <xdr:clientData/>
  </xdr:twoCellAnchor>
  <xdr:twoCellAnchor>
    <xdr:from>
      <xdr:col>2</xdr:col>
      <xdr:colOff>1822450</xdr:colOff>
      <xdr:row>10</xdr:row>
      <xdr:rowOff>51895</xdr:rowOff>
    </xdr:from>
    <xdr:to>
      <xdr:col>2</xdr:col>
      <xdr:colOff>4470400</xdr:colOff>
      <xdr:row>11</xdr:row>
      <xdr:rowOff>5291</xdr:rowOff>
    </xdr:to>
    <xdr:sp macro="" textlink="">
      <xdr:nvSpPr>
        <xdr:cNvPr id="77507" name="Rectángulo: esquinas redondeadas 77506">
          <a:extLst>
            <a:ext uri="{FF2B5EF4-FFF2-40B4-BE49-F238E27FC236}">
              <a16:creationId xmlns:a16="http://schemas.microsoft.com/office/drawing/2014/main" id="{6A5DB085-A817-8613-6B1E-33297727AC6E}"/>
            </a:ext>
          </a:extLst>
        </xdr:cNvPr>
        <xdr:cNvSpPr/>
      </xdr:nvSpPr>
      <xdr:spPr>
        <a:xfrm>
          <a:off x="5209117" y="7100395"/>
          <a:ext cx="2647950" cy="482563"/>
        </a:xfrm>
        <a:prstGeom prst="roundRect">
          <a:avLst/>
        </a:prstGeom>
        <a:solidFill>
          <a:schemeClr val="bg1"/>
        </a:solidFill>
        <a:ln>
          <a:solidFill>
            <a:srgbClr val="FFCE4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chemeClr val="tx2">
                  <a:lumMod val="50000"/>
                </a:schemeClr>
              </a:solidFill>
              <a:latin typeface="Josefin Sans" pitchFamily="2" charset="0"/>
            </a:rPr>
            <a:t> </a:t>
          </a:r>
          <a:r>
            <a:rPr lang="es-CO" sz="2000" b="1">
              <a:solidFill>
                <a:schemeClr val="tx2">
                  <a:lumMod val="50000"/>
                </a:schemeClr>
              </a:solidFill>
              <a:latin typeface="Arial Narrow" panose="020B0606020202030204" pitchFamily="34" charset="0"/>
              <a:cs typeface="JasmineUPC" panose="020B0502040204020203" pitchFamily="18" charset="-34"/>
            </a:rPr>
            <a:t>FASE DE VALIDACIÓN</a:t>
          </a:r>
        </a:p>
      </xdr:txBody>
    </xdr:sp>
    <xdr:clientData/>
  </xdr:twoCellAnchor>
  <xdr:twoCellAnchor>
    <xdr:from>
      <xdr:col>1</xdr:col>
      <xdr:colOff>2414965</xdr:colOff>
      <xdr:row>9</xdr:row>
      <xdr:rowOff>80093</xdr:rowOff>
    </xdr:from>
    <xdr:to>
      <xdr:col>2</xdr:col>
      <xdr:colOff>2693457</xdr:colOff>
      <xdr:row>9</xdr:row>
      <xdr:rowOff>588433</xdr:rowOff>
    </xdr:to>
    <xdr:sp macro="" textlink="">
      <xdr:nvSpPr>
        <xdr:cNvPr id="77509" name="Rectángulo: esquinas redondeadas 77508">
          <a:hlinkClick xmlns:r="http://schemas.openxmlformats.org/officeDocument/2006/relationships" r:id="rId11"/>
          <a:extLst>
            <a:ext uri="{FF2B5EF4-FFF2-40B4-BE49-F238E27FC236}">
              <a16:creationId xmlns:a16="http://schemas.microsoft.com/office/drawing/2014/main" id="{D61F6447-AF5C-C999-36F2-8D60A61421A8}"/>
            </a:ext>
          </a:extLst>
        </xdr:cNvPr>
        <xdr:cNvSpPr/>
      </xdr:nvSpPr>
      <xdr:spPr>
        <a:xfrm>
          <a:off x="3176965" y="6356010"/>
          <a:ext cx="2903159" cy="508340"/>
        </a:xfrm>
        <a:prstGeom prst="roundRect">
          <a:avLst/>
        </a:prstGeom>
        <a:solidFill>
          <a:srgbClr val="47AD23"/>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latin typeface="Josefin Sans" pitchFamily="2" charset="0"/>
            </a:rPr>
            <a:t> </a:t>
          </a:r>
          <a:r>
            <a:rPr lang="es-CO" sz="2000" b="1">
              <a:latin typeface="Arial Narrow" panose="020B0606020202030204" pitchFamily="34" charset="0"/>
            </a:rPr>
            <a:t>MODELO DE NEGOCIO</a:t>
          </a:r>
        </a:p>
      </xdr:txBody>
    </xdr:sp>
    <xdr:clientData/>
  </xdr:twoCellAnchor>
  <xdr:twoCellAnchor>
    <xdr:from>
      <xdr:col>5</xdr:col>
      <xdr:colOff>374651</xdr:colOff>
      <xdr:row>9</xdr:row>
      <xdr:rowOff>120839</xdr:rowOff>
    </xdr:from>
    <xdr:to>
      <xdr:col>8</xdr:col>
      <xdr:colOff>613833</xdr:colOff>
      <xdr:row>9</xdr:row>
      <xdr:rowOff>624417</xdr:rowOff>
    </xdr:to>
    <xdr:sp macro="" textlink="">
      <xdr:nvSpPr>
        <xdr:cNvPr id="77510" name="Rectángulo: esquinas redondeadas 77509">
          <a:hlinkClick xmlns:r="http://schemas.openxmlformats.org/officeDocument/2006/relationships" r:id="rId12"/>
          <a:extLst>
            <a:ext uri="{FF2B5EF4-FFF2-40B4-BE49-F238E27FC236}">
              <a16:creationId xmlns:a16="http://schemas.microsoft.com/office/drawing/2014/main" id="{21C77F2A-38A2-6210-3F61-2935A4BE8EDF}"/>
            </a:ext>
          </a:extLst>
        </xdr:cNvPr>
        <xdr:cNvSpPr/>
      </xdr:nvSpPr>
      <xdr:spPr>
        <a:xfrm>
          <a:off x="10735734" y="6396756"/>
          <a:ext cx="2895599" cy="503578"/>
        </a:xfrm>
        <a:prstGeom prst="roundRect">
          <a:avLst/>
        </a:prstGeom>
        <a:solidFill>
          <a:srgbClr val="39A90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latin typeface="Arial Narrow" panose="020B0606020202030204" pitchFamily="34" charset="0"/>
            </a:rPr>
            <a:t>PLA</a:t>
          </a:r>
          <a:r>
            <a:rPr lang="es-CO" sz="2000" b="1" baseline="0">
              <a:latin typeface="Arial Narrow" panose="020B0606020202030204" pitchFamily="34" charset="0"/>
            </a:rPr>
            <a:t>N DE NEGOCIO</a:t>
          </a:r>
          <a:endParaRPr lang="es-CO" sz="2000" b="1">
            <a:latin typeface="Arial Narrow" panose="020B0606020202030204" pitchFamily="34" charset="0"/>
          </a:endParaRPr>
        </a:p>
      </xdr:txBody>
    </xdr:sp>
    <xdr:clientData/>
  </xdr:twoCellAnchor>
  <xdr:twoCellAnchor editAs="oneCell">
    <xdr:from>
      <xdr:col>2</xdr:col>
      <xdr:colOff>3802438</xdr:colOff>
      <xdr:row>0</xdr:row>
      <xdr:rowOff>108404</xdr:rowOff>
    </xdr:from>
    <xdr:to>
      <xdr:col>3</xdr:col>
      <xdr:colOff>164042</xdr:colOff>
      <xdr:row>2</xdr:row>
      <xdr:rowOff>480723</xdr:rowOff>
    </xdr:to>
    <xdr:pic>
      <xdr:nvPicPr>
        <xdr:cNvPr id="3" name="Imagen 2" descr="Forma&#10;&#10;Descripción generada automáticamente con confianza media">
          <a:extLst>
            <a:ext uri="{FF2B5EF4-FFF2-40B4-BE49-F238E27FC236}">
              <a16:creationId xmlns:a16="http://schemas.microsoft.com/office/drawing/2014/main" id="{9633ED63-0B14-D394-5496-22C6A86654DB}"/>
            </a:ext>
          </a:extLst>
        </xdr:cNvPr>
        <xdr:cNvPicPr>
          <a:picLocks noChangeAspect="1"/>
        </xdr:cNvPicPr>
      </xdr:nvPicPr>
      <xdr:blipFill rotWithShape="1">
        <a:blip xmlns:r="http://schemas.openxmlformats.org/officeDocument/2006/relationships" r:embed="rId13">
          <a:extLst>
            <a:ext uri="{28A0092B-C50C-407E-A947-70E740481C1C}">
              <a14:useLocalDpi xmlns:a14="http://schemas.microsoft.com/office/drawing/2010/main" val="0"/>
            </a:ext>
          </a:extLst>
        </a:blip>
        <a:srcRect l="89564" t="4331" r="4406" b="85594"/>
        <a:stretch/>
      </xdr:blipFill>
      <xdr:spPr bwMode="auto">
        <a:xfrm>
          <a:off x="7189105" y="108404"/>
          <a:ext cx="1102937" cy="1049652"/>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8</xdr:col>
      <xdr:colOff>1541197</xdr:colOff>
      <xdr:row>14</xdr:row>
      <xdr:rowOff>263262</xdr:rowOff>
    </xdr:from>
    <xdr:to>
      <xdr:col>10</xdr:col>
      <xdr:colOff>387899</xdr:colOff>
      <xdr:row>16</xdr:row>
      <xdr:rowOff>231511</xdr:rowOff>
    </xdr:to>
    <xdr:pic>
      <xdr:nvPicPr>
        <xdr:cNvPr id="5" name="Imagen 4" descr="Forma&#10;&#10;Descripción generada automáticamente con confianza media">
          <a:extLst>
            <a:ext uri="{FF2B5EF4-FFF2-40B4-BE49-F238E27FC236}">
              <a16:creationId xmlns:a16="http://schemas.microsoft.com/office/drawing/2014/main" id="{6CAD9763-286D-4FFA-AB1D-46C914B72C7A}"/>
            </a:ext>
          </a:extLst>
        </xdr:cNvPr>
        <xdr:cNvPicPr>
          <a:picLocks noChangeAspect="1"/>
        </xdr:cNvPicPr>
      </xdr:nvPicPr>
      <xdr:blipFill rotWithShape="1">
        <a:blip xmlns:r="http://schemas.openxmlformats.org/officeDocument/2006/relationships" r:embed="rId13">
          <a:extLst>
            <a:ext uri="{28A0092B-C50C-407E-A947-70E740481C1C}">
              <a14:useLocalDpi xmlns:a14="http://schemas.microsoft.com/office/drawing/2010/main" val="0"/>
            </a:ext>
          </a:extLst>
        </a:blip>
        <a:srcRect l="89564" t="4331" r="4406" b="85594"/>
        <a:stretch/>
      </xdr:blipFill>
      <xdr:spPr bwMode="auto">
        <a:xfrm>
          <a:off x="14558697" y="9375512"/>
          <a:ext cx="1407869" cy="1322916"/>
        </a:xfrm>
        <a:prstGeom prst="rect">
          <a:avLst/>
        </a:prstGeom>
        <a:noFill/>
        <a:ln>
          <a:noFill/>
        </a:ln>
        <a:extLst>
          <a:ext uri="{53640926-AAD7-44D8-BBD7-CCE9431645EC}">
            <a14:shadowObscured xmlns:a14="http://schemas.microsoft.com/office/drawing/2010/main"/>
          </a:ext>
        </a:extLst>
      </xdr:spPr>
    </xdr:pic>
    <xdr:clientData/>
  </xdr:twoCellAnchor>
  <xdr:twoCellAnchor>
    <xdr:from>
      <xdr:col>0</xdr:col>
      <xdr:colOff>423484</xdr:colOff>
      <xdr:row>12</xdr:row>
      <xdr:rowOff>151038</xdr:rowOff>
    </xdr:from>
    <xdr:to>
      <xdr:col>1</xdr:col>
      <xdr:colOff>65617</xdr:colOff>
      <xdr:row>12</xdr:row>
      <xdr:rowOff>504825</xdr:rowOff>
    </xdr:to>
    <xdr:sp macro="" textlink="">
      <xdr:nvSpPr>
        <xdr:cNvPr id="6" name="Elipse 5">
          <a:extLst>
            <a:ext uri="{FF2B5EF4-FFF2-40B4-BE49-F238E27FC236}">
              <a16:creationId xmlns:a16="http://schemas.microsoft.com/office/drawing/2014/main" id="{13A8FB53-8D8D-4708-BBA1-499ED2D9196D}"/>
            </a:ext>
          </a:extLst>
        </xdr:cNvPr>
        <xdr:cNvSpPr/>
      </xdr:nvSpPr>
      <xdr:spPr>
        <a:xfrm>
          <a:off x="423484" y="8416621"/>
          <a:ext cx="404133" cy="353787"/>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2</a:t>
          </a:r>
          <a:endParaRPr lang="es-CO" sz="2000">
            <a:solidFill>
              <a:srgbClr val="47AD23"/>
            </a:solidFill>
            <a:latin typeface="Arial Narrow" panose="020B0606020202030204" pitchFamily="34" charset="0"/>
          </a:endParaRPr>
        </a:p>
      </xdr:txBody>
    </xdr:sp>
    <xdr:clientData/>
  </xdr:twoCellAnchor>
  <xdr:twoCellAnchor>
    <xdr:from>
      <xdr:col>0</xdr:col>
      <xdr:colOff>422426</xdr:colOff>
      <xdr:row>13</xdr:row>
      <xdr:rowOff>28271</xdr:rowOff>
    </xdr:from>
    <xdr:to>
      <xdr:col>1</xdr:col>
      <xdr:colOff>64559</xdr:colOff>
      <xdr:row>13</xdr:row>
      <xdr:rowOff>384175</xdr:rowOff>
    </xdr:to>
    <xdr:sp macro="" textlink="">
      <xdr:nvSpPr>
        <xdr:cNvPr id="7" name="Elipse 6">
          <a:extLst>
            <a:ext uri="{FF2B5EF4-FFF2-40B4-BE49-F238E27FC236}">
              <a16:creationId xmlns:a16="http://schemas.microsoft.com/office/drawing/2014/main" id="{E0BFA8A5-A5E6-4B51-8476-88B9554E0666}"/>
            </a:ext>
          </a:extLst>
        </xdr:cNvPr>
        <xdr:cNvSpPr/>
      </xdr:nvSpPr>
      <xdr:spPr>
        <a:xfrm>
          <a:off x="422426" y="8981771"/>
          <a:ext cx="404133" cy="355904"/>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3</a:t>
          </a:r>
          <a:endParaRPr lang="es-CO" sz="2000">
            <a:solidFill>
              <a:srgbClr val="47AD23"/>
            </a:solidFill>
            <a:latin typeface="Arial Narrow" panose="020B0606020202030204" pitchFamily="34" charset="0"/>
          </a:endParaRPr>
        </a:p>
      </xdr:txBody>
    </xdr:sp>
    <xdr:clientData/>
  </xdr:twoCellAnchor>
  <xdr:twoCellAnchor>
    <xdr:from>
      <xdr:col>0</xdr:col>
      <xdr:colOff>443592</xdr:colOff>
      <xdr:row>14</xdr:row>
      <xdr:rowOff>755</xdr:rowOff>
    </xdr:from>
    <xdr:to>
      <xdr:col>1</xdr:col>
      <xdr:colOff>85725</xdr:colOff>
      <xdr:row>14</xdr:row>
      <xdr:rowOff>354542</xdr:rowOff>
    </xdr:to>
    <xdr:sp macro="" textlink="">
      <xdr:nvSpPr>
        <xdr:cNvPr id="8" name="Elipse 7">
          <a:extLst>
            <a:ext uri="{FF2B5EF4-FFF2-40B4-BE49-F238E27FC236}">
              <a16:creationId xmlns:a16="http://schemas.microsoft.com/office/drawing/2014/main" id="{411C000A-E0F6-4E88-B38D-A580578BD8CE}"/>
            </a:ext>
          </a:extLst>
        </xdr:cNvPr>
        <xdr:cNvSpPr/>
      </xdr:nvSpPr>
      <xdr:spPr>
        <a:xfrm>
          <a:off x="443592" y="9642172"/>
          <a:ext cx="404133" cy="353787"/>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4</a:t>
          </a:r>
          <a:endParaRPr lang="es-CO" sz="2000">
            <a:solidFill>
              <a:srgbClr val="47AD23"/>
            </a:solidFill>
            <a:latin typeface="Arial Narrow" panose="020B0606020202030204" pitchFamily="34" charset="0"/>
          </a:endParaRPr>
        </a:p>
      </xdr:txBody>
    </xdr:sp>
    <xdr:clientData/>
  </xdr:twoCellAnchor>
  <xdr:twoCellAnchor>
    <xdr:from>
      <xdr:col>0</xdr:col>
      <xdr:colOff>441476</xdr:colOff>
      <xdr:row>14</xdr:row>
      <xdr:rowOff>674913</xdr:rowOff>
    </xdr:from>
    <xdr:to>
      <xdr:col>1</xdr:col>
      <xdr:colOff>83609</xdr:colOff>
      <xdr:row>15</xdr:row>
      <xdr:rowOff>351367</xdr:rowOff>
    </xdr:to>
    <xdr:sp macro="" textlink="">
      <xdr:nvSpPr>
        <xdr:cNvPr id="10" name="Elipse 9">
          <a:extLst>
            <a:ext uri="{FF2B5EF4-FFF2-40B4-BE49-F238E27FC236}">
              <a16:creationId xmlns:a16="http://schemas.microsoft.com/office/drawing/2014/main" id="{6BD71D43-C12E-4A9D-9B90-B26A5FEFCE3E}"/>
            </a:ext>
          </a:extLst>
        </xdr:cNvPr>
        <xdr:cNvSpPr/>
      </xdr:nvSpPr>
      <xdr:spPr>
        <a:xfrm>
          <a:off x="441476" y="10316330"/>
          <a:ext cx="404133" cy="353787"/>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5</a:t>
          </a:r>
          <a:endParaRPr lang="es-CO" sz="2000">
            <a:solidFill>
              <a:srgbClr val="47AD23"/>
            </a:solidFill>
            <a:latin typeface="Arial Narrow" panose="020B0606020202030204" pitchFamily="34" charset="0"/>
          </a:endParaRPr>
        </a:p>
      </xdr:txBody>
    </xdr:sp>
    <xdr:clientData/>
  </xdr:twoCellAnchor>
  <xdr:twoCellAnchor>
    <xdr:from>
      <xdr:col>0</xdr:col>
      <xdr:colOff>436034</xdr:colOff>
      <xdr:row>15</xdr:row>
      <xdr:rowOff>657225</xdr:rowOff>
    </xdr:from>
    <xdr:to>
      <xdr:col>1</xdr:col>
      <xdr:colOff>78167</xdr:colOff>
      <xdr:row>16</xdr:row>
      <xdr:rowOff>345321</xdr:rowOff>
    </xdr:to>
    <xdr:sp macro="" textlink="">
      <xdr:nvSpPr>
        <xdr:cNvPr id="11" name="Elipse 10">
          <a:extLst>
            <a:ext uri="{FF2B5EF4-FFF2-40B4-BE49-F238E27FC236}">
              <a16:creationId xmlns:a16="http://schemas.microsoft.com/office/drawing/2014/main" id="{9A2E8C78-D8C4-4EDC-94DE-BCD3C03D045D}"/>
            </a:ext>
          </a:extLst>
        </xdr:cNvPr>
        <xdr:cNvSpPr/>
      </xdr:nvSpPr>
      <xdr:spPr>
        <a:xfrm>
          <a:off x="436034" y="10975975"/>
          <a:ext cx="404133" cy="365429"/>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6</a:t>
          </a:r>
          <a:endParaRPr lang="es-CO" sz="2000">
            <a:solidFill>
              <a:srgbClr val="47AD23"/>
            </a:solidFill>
            <a:latin typeface="Arial Narrow" panose="020B0606020202030204" pitchFamily="34" charset="0"/>
          </a:endParaRPr>
        </a:p>
      </xdr:txBody>
    </xdr:sp>
    <xdr:clientData/>
  </xdr:twoCellAnchor>
  <xdr:twoCellAnchor>
    <xdr:from>
      <xdr:col>2</xdr:col>
      <xdr:colOff>1331383</xdr:colOff>
      <xdr:row>11</xdr:row>
      <xdr:rowOff>261408</xdr:rowOff>
    </xdr:from>
    <xdr:to>
      <xdr:col>2</xdr:col>
      <xdr:colOff>1735516</xdr:colOff>
      <xdr:row>11</xdr:row>
      <xdr:rowOff>615195</xdr:rowOff>
    </xdr:to>
    <xdr:sp macro="" textlink="">
      <xdr:nvSpPr>
        <xdr:cNvPr id="12" name="Elipse 11">
          <a:extLst>
            <a:ext uri="{FF2B5EF4-FFF2-40B4-BE49-F238E27FC236}">
              <a16:creationId xmlns:a16="http://schemas.microsoft.com/office/drawing/2014/main" id="{3B9A7E56-77E7-4AF6-992A-B9C481E5E4B1}"/>
            </a:ext>
          </a:extLst>
        </xdr:cNvPr>
        <xdr:cNvSpPr/>
      </xdr:nvSpPr>
      <xdr:spPr>
        <a:xfrm>
          <a:off x="4718050" y="7839075"/>
          <a:ext cx="404133" cy="353787"/>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7</a:t>
          </a:r>
          <a:endParaRPr lang="es-CO" sz="2000">
            <a:solidFill>
              <a:srgbClr val="47AD23"/>
            </a:solidFill>
            <a:latin typeface="Arial Narrow" panose="020B0606020202030204" pitchFamily="34" charset="0"/>
          </a:endParaRPr>
        </a:p>
      </xdr:txBody>
    </xdr:sp>
    <xdr:clientData/>
  </xdr:twoCellAnchor>
  <xdr:twoCellAnchor>
    <xdr:from>
      <xdr:col>2</xdr:col>
      <xdr:colOff>1311275</xdr:colOff>
      <xdr:row>12</xdr:row>
      <xdr:rowOff>157692</xdr:rowOff>
    </xdr:from>
    <xdr:to>
      <xdr:col>2</xdr:col>
      <xdr:colOff>1715408</xdr:colOff>
      <xdr:row>12</xdr:row>
      <xdr:rowOff>511479</xdr:rowOff>
    </xdr:to>
    <xdr:sp macro="" textlink="">
      <xdr:nvSpPr>
        <xdr:cNvPr id="13" name="Elipse 12">
          <a:extLst>
            <a:ext uri="{FF2B5EF4-FFF2-40B4-BE49-F238E27FC236}">
              <a16:creationId xmlns:a16="http://schemas.microsoft.com/office/drawing/2014/main" id="{6AF3CF7B-6AD3-4181-A420-6F707B67FC89}"/>
            </a:ext>
          </a:extLst>
        </xdr:cNvPr>
        <xdr:cNvSpPr/>
      </xdr:nvSpPr>
      <xdr:spPr>
        <a:xfrm>
          <a:off x="4697942" y="8423275"/>
          <a:ext cx="404133" cy="353787"/>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8</a:t>
          </a:r>
          <a:endParaRPr lang="es-CO" sz="2000">
            <a:solidFill>
              <a:srgbClr val="47AD23"/>
            </a:solidFill>
            <a:latin typeface="Arial Narrow" panose="020B0606020202030204" pitchFamily="34" charset="0"/>
          </a:endParaRPr>
        </a:p>
      </xdr:txBody>
    </xdr:sp>
    <xdr:clientData/>
  </xdr:twoCellAnchor>
  <xdr:twoCellAnchor>
    <xdr:from>
      <xdr:col>2</xdr:col>
      <xdr:colOff>1287992</xdr:colOff>
      <xdr:row>13</xdr:row>
      <xdr:rowOff>62442</xdr:rowOff>
    </xdr:from>
    <xdr:to>
      <xdr:col>2</xdr:col>
      <xdr:colOff>1692125</xdr:colOff>
      <xdr:row>13</xdr:row>
      <xdr:rowOff>418346</xdr:rowOff>
    </xdr:to>
    <xdr:sp macro="" textlink="">
      <xdr:nvSpPr>
        <xdr:cNvPr id="14" name="Elipse 13">
          <a:extLst>
            <a:ext uri="{FF2B5EF4-FFF2-40B4-BE49-F238E27FC236}">
              <a16:creationId xmlns:a16="http://schemas.microsoft.com/office/drawing/2014/main" id="{BE045843-9938-474D-B2B1-12B9905558A4}"/>
            </a:ext>
          </a:extLst>
        </xdr:cNvPr>
        <xdr:cNvSpPr/>
      </xdr:nvSpPr>
      <xdr:spPr>
        <a:xfrm>
          <a:off x="4674659" y="9015942"/>
          <a:ext cx="404133" cy="355904"/>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rgbClr val="47AD23"/>
              </a:solidFill>
              <a:latin typeface="Arial Narrow" panose="020B0606020202030204" pitchFamily="34" charset="0"/>
            </a:rPr>
            <a:t>9</a:t>
          </a:r>
          <a:endParaRPr lang="es-CO" sz="2000">
            <a:solidFill>
              <a:srgbClr val="47AD23"/>
            </a:solidFill>
            <a:latin typeface="Arial Narrow" panose="020B0606020202030204" pitchFamily="34" charset="0"/>
          </a:endParaRPr>
        </a:p>
      </xdr:txBody>
    </xdr:sp>
    <xdr:clientData/>
  </xdr:twoCellAnchor>
  <xdr:twoCellAnchor>
    <xdr:from>
      <xdr:col>2</xdr:col>
      <xdr:colOff>1283758</xdr:colOff>
      <xdr:row>13</xdr:row>
      <xdr:rowOff>672042</xdr:rowOff>
    </xdr:from>
    <xdr:to>
      <xdr:col>2</xdr:col>
      <xdr:colOff>1750483</xdr:colOff>
      <xdr:row>14</xdr:row>
      <xdr:rowOff>365125</xdr:rowOff>
    </xdr:to>
    <xdr:sp macro="" textlink="">
      <xdr:nvSpPr>
        <xdr:cNvPr id="22" name="Elipse 21">
          <a:extLst>
            <a:ext uri="{FF2B5EF4-FFF2-40B4-BE49-F238E27FC236}">
              <a16:creationId xmlns:a16="http://schemas.microsoft.com/office/drawing/2014/main" id="{B454F8E3-7AC9-4A5E-B5E6-60E3B7BB9FAC}"/>
            </a:ext>
          </a:extLst>
        </xdr:cNvPr>
        <xdr:cNvSpPr/>
      </xdr:nvSpPr>
      <xdr:spPr>
        <a:xfrm>
          <a:off x="4670425" y="9625542"/>
          <a:ext cx="466725" cy="381000"/>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a:solidFill>
                <a:srgbClr val="47AD23"/>
              </a:solidFill>
              <a:latin typeface="Arial Narrow" panose="020B0606020202030204" pitchFamily="34" charset="0"/>
            </a:rPr>
            <a:t>10</a:t>
          </a:r>
          <a:endParaRPr lang="es-CO" sz="1600">
            <a:solidFill>
              <a:srgbClr val="47AD23"/>
            </a:solidFill>
            <a:latin typeface="Arial Narrow" panose="020B0606020202030204" pitchFamily="34" charset="0"/>
          </a:endParaRPr>
        </a:p>
      </xdr:txBody>
    </xdr:sp>
    <xdr:clientData/>
  </xdr:twoCellAnchor>
  <xdr:twoCellAnchor>
    <xdr:from>
      <xdr:col>2</xdr:col>
      <xdr:colOff>1304925</xdr:colOff>
      <xdr:row>14</xdr:row>
      <xdr:rowOff>603250</xdr:rowOff>
    </xdr:from>
    <xdr:to>
      <xdr:col>2</xdr:col>
      <xdr:colOff>1771650</xdr:colOff>
      <xdr:row>15</xdr:row>
      <xdr:rowOff>306917</xdr:rowOff>
    </xdr:to>
    <xdr:sp macro="" textlink="">
      <xdr:nvSpPr>
        <xdr:cNvPr id="27" name="Elipse 26">
          <a:extLst>
            <a:ext uri="{FF2B5EF4-FFF2-40B4-BE49-F238E27FC236}">
              <a16:creationId xmlns:a16="http://schemas.microsoft.com/office/drawing/2014/main" id="{02784C3B-103D-4664-8A46-31AEADA4B229}"/>
            </a:ext>
          </a:extLst>
        </xdr:cNvPr>
        <xdr:cNvSpPr/>
      </xdr:nvSpPr>
      <xdr:spPr>
        <a:xfrm>
          <a:off x="4691592" y="10244667"/>
          <a:ext cx="466725" cy="381000"/>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a:solidFill>
                <a:srgbClr val="47AD23"/>
              </a:solidFill>
              <a:latin typeface="Arial Narrow" panose="020B0606020202030204" pitchFamily="34" charset="0"/>
            </a:rPr>
            <a:t>11</a:t>
          </a:r>
          <a:endParaRPr lang="es-CO" sz="1600">
            <a:solidFill>
              <a:srgbClr val="47AD23"/>
            </a:solidFill>
            <a:latin typeface="Arial Narrow" panose="020B0606020202030204" pitchFamily="34" charset="0"/>
          </a:endParaRPr>
        </a:p>
      </xdr:txBody>
    </xdr:sp>
    <xdr:clientData/>
  </xdr:twoCellAnchor>
  <xdr:twoCellAnchor>
    <xdr:from>
      <xdr:col>5</xdr:col>
      <xdr:colOff>135467</xdr:colOff>
      <xdr:row>11</xdr:row>
      <xdr:rowOff>264584</xdr:rowOff>
    </xdr:from>
    <xdr:to>
      <xdr:col>5</xdr:col>
      <xdr:colOff>602192</xdr:colOff>
      <xdr:row>11</xdr:row>
      <xdr:rowOff>645584</xdr:rowOff>
    </xdr:to>
    <xdr:sp macro="" textlink="">
      <xdr:nvSpPr>
        <xdr:cNvPr id="33" name="Elipse 32">
          <a:extLst>
            <a:ext uri="{FF2B5EF4-FFF2-40B4-BE49-F238E27FC236}">
              <a16:creationId xmlns:a16="http://schemas.microsoft.com/office/drawing/2014/main" id="{3523B4D4-71B6-45D6-93CE-3ACD12941B6E}"/>
            </a:ext>
          </a:extLst>
        </xdr:cNvPr>
        <xdr:cNvSpPr/>
      </xdr:nvSpPr>
      <xdr:spPr>
        <a:xfrm>
          <a:off x="10496550" y="7842251"/>
          <a:ext cx="466725" cy="381000"/>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a:solidFill>
                <a:srgbClr val="47AD23"/>
              </a:solidFill>
              <a:latin typeface="Arial Narrow" panose="020B0606020202030204" pitchFamily="34" charset="0"/>
            </a:rPr>
            <a:t>12</a:t>
          </a:r>
          <a:endParaRPr lang="es-CO" sz="1600">
            <a:solidFill>
              <a:srgbClr val="47AD23"/>
            </a:solidFill>
            <a:latin typeface="Arial Narrow" panose="020B0606020202030204" pitchFamily="34" charset="0"/>
          </a:endParaRPr>
        </a:p>
      </xdr:txBody>
    </xdr:sp>
    <xdr:clientData/>
  </xdr:twoCellAnchor>
  <xdr:twoCellAnchor>
    <xdr:from>
      <xdr:col>5</xdr:col>
      <xdr:colOff>150284</xdr:colOff>
      <xdr:row>12</xdr:row>
      <xdr:rowOff>152401</xdr:rowOff>
    </xdr:from>
    <xdr:to>
      <xdr:col>5</xdr:col>
      <xdr:colOff>617009</xdr:colOff>
      <xdr:row>12</xdr:row>
      <xdr:rowOff>533401</xdr:rowOff>
    </xdr:to>
    <xdr:sp macro="" textlink="">
      <xdr:nvSpPr>
        <xdr:cNvPr id="39" name="Elipse 38">
          <a:extLst>
            <a:ext uri="{FF2B5EF4-FFF2-40B4-BE49-F238E27FC236}">
              <a16:creationId xmlns:a16="http://schemas.microsoft.com/office/drawing/2014/main" id="{6972C5F1-8003-404E-A5F3-7599E2625F1E}"/>
            </a:ext>
          </a:extLst>
        </xdr:cNvPr>
        <xdr:cNvSpPr/>
      </xdr:nvSpPr>
      <xdr:spPr>
        <a:xfrm>
          <a:off x="10511367" y="8417984"/>
          <a:ext cx="466725" cy="381000"/>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a:solidFill>
                <a:srgbClr val="47AD23"/>
              </a:solidFill>
              <a:latin typeface="Arial Narrow" panose="020B0606020202030204" pitchFamily="34" charset="0"/>
            </a:rPr>
            <a:t>13</a:t>
          </a:r>
          <a:endParaRPr lang="es-CO" sz="1600">
            <a:solidFill>
              <a:srgbClr val="47AD23"/>
            </a:solidFill>
            <a:latin typeface="Arial Narrow" panose="020B0606020202030204" pitchFamily="34" charset="0"/>
          </a:endParaRPr>
        </a:p>
      </xdr:txBody>
    </xdr:sp>
    <xdr:clientData/>
  </xdr:twoCellAnchor>
  <xdr:twoCellAnchor>
    <xdr:from>
      <xdr:col>5</xdr:col>
      <xdr:colOff>154516</xdr:colOff>
      <xdr:row>13</xdr:row>
      <xdr:rowOff>61385</xdr:rowOff>
    </xdr:from>
    <xdr:to>
      <xdr:col>5</xdr:col>
      <xdr:colOff>621241</xdr:colOff>
      <xdr:row>13</xdr:row>
      <xdr:rowOff>442385</xdr:rowOff>
    </xdr:to>
    <xdr:sp macro="" textlink="">
      <xdr:nvSpPr>
        <xdr:cNvPr id="48" name="Elipse 47">
          <a:extLst>
            <a:ext uri="{FF2B5EF4-FFF2-40B4-BE49-F238E27FC236}">
              <a16:creationId xmlns:a16="http://schemas.microsoft.com/office/drawing/2014/main" id="{4CEFA593-0CC8-4439-8303-4B5B62DD80C2}"/>
            </a:ext>
          </a:extLst>
        </xdr:cNvPr>
        <xdr:cNvSpPr/>
      </xdr:nvSpPr>
      <xdr:spPr>
        <a:xfrm>
          <a:off x="10515599" y="9014885"/>
          <a:ext cx="466725" cy="381000"/>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a:solidFill>
                <a:srgbClr val="47AD23"/>
              </a:solidFill>
              <a:latin typeface="Arial Narrow" panose="020B0606020202030204" pitchFamily="34" charset="0"/>
            </a:rPr>
            <a:t>14</a:t>
          </a:r>
          <a:endParaRPr lang="es-CO" sz="1600">
            <a:solidFill>
              <a:srgbClr val="47AD23"/>
            </a:solidFill>
            <a:latin typeface="Arial Narrow" panose="020B0606020202030204" pitchFamily="34" charset="0"/>
          </a:endParaRPr>
        </a:p>
      </xdr:txBody>
    </xdr:sp>
    <xdr:clientData/>
  </xdr:twoCellAnchor>
  <xdr:twoCellAnchor>
    <xdr:from>
      <xdr:col>5</xdr:col>
      <xdr:colOff>179917</xdr:colOff>
      <xdr:row>14</xdr:row>
      <xdr:rowOff>2117</xdr:rowOff>
    </xdr:from>
    <xdr:to>
      <xdr:col>5</xdr:col>
      <xdr:colOff>646642</xdr:colOff>
      <xdr:row>14</xdr:row>
      <xdr:rowOff>383117</xdr:rowOff>
    </xdr:to>
    <xdr:sp macro="" textlink="">
      <xdr:nvSpPr>
        <xdr:cNvPr id="49" name="Elipse 48">
          <a:extLst>
            <a:ext uri="{FF2B5EF4-FFF2-40B4-BE49-F238E27FC236}">
              <a16:creationId xmlns:a16="http://schemas.microsoft.com/office/drawing/2014/main" id="{D81D63DC-D49E-4842-BA80-7FF65F970F79}"/>
            </a:ext>
          </a:extLst>
        </xdr:cNvPr>
        <xdr:cNvSpPr/>
      </xdr:nvSpPr>
      <xdr:spPr>
        <a:xfrm>
          <a:off x="10541000" y="9643534"/>
          <a:ext cx="466725" cy="381000"/>
        </a:xfrm>
        <a:prstGeom prst="ellipse">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a:solidFill>
                <a:srgbClr val="47AD23"/>
              </a:solidFill>
              <a:latin typeface="Arial Narrow" panose="020B0606020202030204" pitchFamily="34" charset="0"/>
            </a:rPr>
            <a:t>15</a:t>
          </a:r>
          <a:endParaRPr lang="es-CO" sz="1600">
            <a:solidFill>
              <a:srgbClr val="47AD23"/>
            </a:solidFill>
            <a:latin typeface="Arial Narrow" panose="020B0606020202030204" pitchFamily="34" charset="0"/>
          </a:endParaRPr>
        </a:p>
      </xdr:txBody>
    </xdr:sp>
    <xdr:clientData/>
  </xdr:twoCellAnchor>
  <xdr:twoCellAnchor>
    <xdr:from>
      <xdr:col>1</xdr:col>
      <xdr:colOff>142725</xdr:colOff>
      <xdr:row>12</xdr:row>
      <xdr:rowOff>48984</xdr:rowOff>
    </xdr:from>
    <xdr:to>
      <xdr:col>2</xdr:col>
      <xdr:colOff>433916</xdr:colOff>
      <xdr:row>12</xdr:row>
      <xdr:rowOff>531122</xdr:rowOff>
    </xdr:to>
    <xdr:sp macro="" textlink="">
      <xdr:nvSpPr>
        <xdr:cNvPr id="58" name="Rectángulo: esquinas redondeadas 57">
          <a:hlinkClick xmlns:r="http://schemas.openxmlformats.org/officeDocument/2006/relationships" r:id="rId14"/>
          <a:extLst>
            <a:ext uri="{FF2B5EF4-FFF2-40B4-BE49-F238E27FC236}">
              <a16:creationId xmlns:a16="http://schemas.microsoft.com/office/drawing/2014/main" id="{F1A1DFA2-64B3-D31E-914E-C45ABE544CF8}"/>
            </a:ext>
          </a:extLst>
        </xdr:cNvPr>
        <xdr:cNvSpPr/>
      </xdr:nvSpPr>
      <xdr:spPr>
        <a:xfrm>
          <a:off x="904725" y="8314567"/>
          <a:ext cx="2915858" cy="482138"/>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Josefin Sans" pitchFamily="2" charset="0"/>
            </a:rPr>
            <a:t> </a:t>
          </a:r>
          <a:r>
            <a:rPr lang="es-CO" sz="1800" b="1">
              <a:solidFill>
                <a:srgbClr val="47AD23"/>
              </a:solidFill>
              <a:latin typeface="Arial Narrow" panose="020B0606020202030204" pitchFamily="34" charset="0"/>
            </a:rPr>
            <a:t>Problema o Necesidad</a:t>
          </a:r>
          <a:endParaRPr lang="es-CO" sz="1600" b="1">
            <a:solidFill>
              <a:srgbClr val="47AD23"/>
            </a:solidFill>
            <a:latin typeface="Arial Narrow" panose="020B0606020202030204" pitchFamily="34" charset="0"/>
          </a:endParaRPr>
        </a:p>
      </xdr:txBody>
    </xdr:sp>
    <xdr:clientData/>
  </xdr:twoCellAnchor>
  <xdr:twoCellAnchor>
    <xdr:from>
      <xdr:col>1</xdr:col>
      <xdr:colOff>154668</xdr:colOff>
      <xdr:row>12</xdr:row>
      <xdr:rowOff>636962</xdr:rowOff>
    </xdr:from>
    <xdr:to>
      <xdr:col>2</xdr:col>
      <xdr:colOff>476249</xdr:colOff>
      <xdr:row>13</xdr:row>
      <xdr:rowOff>458760</xdr:rowOff>
    </xdr:to>
    <xdr:sp macro="" textlink="">
      <xdr:nvSpPr>
        <xdr:cNvPr id="59" name="Rectángulo: esquinas redondeadas 58">
          <a:hlinkClick xmlns:r="http://schemas.openxmlformats.org/officeDocument/2006/relationships" r:id="rId15"/>
          <a:extLst>
            <a:ext uri="{FF2B5EF4-FFF2-40B4-BE49-F238E27FC236}">
              <a16:creationId xmlns:a16="http://schemas.microsoft.com/office/drawing/2014/main" id="{E31A4339-F4B2-9100-865B-87CB7DF02E55}"/>
            </a:ext>
          </a:extLst>
        </xdr:cNvPr>
        <xdr:cNvSpPr/>
      </xdr:nvSpPr>
      <xdr:spPr>
        <a:xfrm>
          <a:off x="916668" y="8902545"/>
          <a:ext cx="2946248" cy="509715"/>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latin typeface="Josefin Sans" pitchFamily="2" charset="0"/>
            </a:rPr>
            <a:t> </a:t>
          </a:r>
          <a:r>
            <a:rPr lang="es-CO" sz="1800" b="1">
              <a:solidFill>
                <a:srgbClr val="47AD23"/>
              </a:solidFill>
              <a:latin typeface="Arial Narrow" panose="020B0606020202030204" pitchFamily="34" charset="0"/>
            </a:rPr>
            <a:t>¿Quien</a:t>
          </a:r>
          <a:r>
            <a:rPr lang="es-CO" sz="1800" b="1" baseline="0">
              <a:solidFill>
                <a:srgbClr val="47AD23"/>
              </a:solidFill>
              <a:latin typeface="Arial Narrow" panose="020B0606020202030204" pitchFamily="34" charset="0"/>
            </a:rPr>
            <a:t> es el protagonista?</a:t>
          </a:r>
          <a:endParaRPr lang="es-CO" sz="1600" b="1">
            <a:solidFill>
              <a:srgbClr val="47AD23"/>
            </a:solidFill>
            <a:latin typeface="Arial Narrow" panose="020B0606020202030204" pitchFamily="34" charset="0"/>
          </a:endParaRPr>
        </a:p>
      </xdr:txBody>
    </xdr:sp>
    <xdr:clientData/>
  </xdr:twoCellAnchor>
  <xdr:twoCellAnchor>
    <xdr:from>
      <xdr:col>1</xdr:col>
      <xdr:colOff>181880</xdr:colOff>
      <xdr:row>13</xdr:row>
      <xdr:rowOff>589039</xdr:rowOff>
    </xdr:from>
    <xdr:to>
      <xdr:col>2</xdr:col>
      <xdr:colOff>486832</xdr:colOff>
      <xdr:row>14</xdr:row>
      <xdr:rowOff>438183</xdr:rowOff>
    </xdr:to>
    <xdr:sp macro="" textlink="">
      <xdr:nvSpPr>
        <xdr:cNvPr id="60" name="Rectángulo: esquinas redondeadas 59">
          <a:hlinkClick xmlns:r="http://schemas.openxmlformats.org/officeDocument/2006/relationships" r:id="rId16"/>
          <a:extLst>
            <a:ext uri="{FF2B5EF4-FFF2-40B4-BE49-F238E27FC236}">
              <a16:creationId xmlns:a16="http://schemas.microsoft.com/office/drawing/2014/main" id="{00B0399A-A68A-61A5-E637-ACCFBDF92279}"/>
            </a:ext>
          </a:extLst>
        </xdr:cNvPr>
        <xdr:cNvSpPr/>
      </xdr:nvSpPr>
      <xdr:spPr>
        <a:xfrm>
          <a:off x="943880" y="9542539"/>
          <a:ext cx="2929619" cy="537061"/>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1">
              <a:latin typeface="Josefin Sans" pitchFamily="2" charset="0"/>
            </a:rPr>
            <a:t> </a:t>
          </a:r>
          <a:r>
            <a:rPr lang="es-CO" sz="1600" b="1">
              <a:solidFill>
                <a:srgbClr val="47AD23"/>
              </a:solidFill>
              <a:latin typeface="Arial Narrow" panose="020B0606020202030204" pitchFamily="34" charset="0"/>
            </a:rPr>
            <a:t>Solución y Propuesta de valor</a:t>
          </a:r>
          <a:endParaRPr lang="es-CO" sz="1400" b="1">
            <a:solidFill>
              <a:srgbClr val="47AD23"/>
            </a:solidFill>
            <a:latin typeface="Arial Narrow" panose="020B0606020202030204" pitchFamily="34" charset="0"/>
          </a:endParaRPr>
        </a:p>
      </xdr:txBody>
    </xdr:sp>
    <xdr:clientData/>
  </xdr:twoCellAnchor>
  <xdr:twoCellAnchor>
    <xdr:from>
      <xdr:col>1</xdr:col>
      <xdr:colOff>180221</xdr:colOff>
      <xdr:row>14</xdr:row>
      <xdr:rowOff>583709</xdr:rowOff>
    </xdr:from>
    <xdr:to>
      <xdr:col>2</xdr:col>
      <xdr:colOff>455083</xdr:colOff>
      <xdr:row>15</xdr:row>
      <xdr:rowOff>456152</xdr:rowOff>
    </xdr:to>
    <xdr:sp macro="" textlink="">
      <xdr:nvSpPr>
        <xdr:cNvPr id="61" name="Rectángulo: esquinas redondeadas 60">
          <a:hlinkClick xmlns:r="http://schemas.openxmlformats.org/officeDocument/2006/relationships" r:id="rId17"/>
          <a:extLst>
            <a:ext uri="{FF2B5EF4-FFF2-40B4-BE49-F238E27FC236}">
              <a16:creationId xmlns:a16="http://schemas.microsoft.com/office/drawing/2014/main" id="{5DB58883-AFA9-40C8-83E4-C50648F43336}"/>
            </a:ext>
          </a:extLst>
        </xdr:cNvPr>
        <xdr:cNvSpPr/>
      </xdr:nvSpPr>
      <xdr:spPr>
        <a:xfrm>
          <a:off x="942221" y="10225126"/>
          <a:ext cx="2899529" cy="549776"/>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rgbClr val="47AD23"/>
              </a:solidFill>
              <a:latin typeface="Arial Narrow" panose="020B0606020202030204" pitchFamily="34" charset="0"/>
            </a:rPr>
            <a:t>Análisis</a:t>
          </a:r>
          <a:r>
            <a:rPr lang="es-CO" sz="1800" b="1" baseline="0">
              <a:solidFill>
                <a:srgbClr val="47AD23"/>
              </a:solidFill>
              <a:latin typeface="Arial Narrow" panose="020B0606020202030204" pitchFamily="34" charset="0"/>
            </a:rPr>
            <a:t> de la competencia</a:t>
          </a:r>
          <a:endParaRPr lang="es-CO" sz="1800" b="1">
            <a:solidFill>
              <a:srgbClr val="47AD23"/>
            </a:solidFill>
            <a:latin typeface="Arial Narrow" panose="020B0606020202030204" pitchFamily="34" charset="0"/>
          </a:endParaRPr>
        </a:p>
      </xdr:txBody>
    </xdr:sp>
    <xdr:clientData/>
  </xdr:twoCellAnchor>
  <xdr:twoCellAnchor>
    <xdr:from>
      <xdr:col>1</xdr:col>
      <xdr:colOff>194316</xdr:colOff>
      <xdr:row>15</xdr:row>
      <xdr:rowOff>580686</xdr:rowOff>
    </xdr:from>
    <xdr:to>
      <xdr:col>2</xdr:col>
      <xdr:colOff>455083</xdr:colOff>
      <xdr:row>16</xdr:row>
      <xdr:rowOff>433916</xdr:rowOff>
    </xdr:to>
    <xdr:sp macro="" textlink="">
      <xdr:nvSpPr>
        <xdr:cNvPr id="62" name="Rectángulo: esquinas redondeadas 61">
          <a:hlinkClick xmlns:r="http://schemas.openxmlformats.org/officeDocument/2006/relationships" r:id="rId18"/>
          <a:extLst>
            <a:ext uri="{FF2B5EF4-FFF2-40B4-BE49-F238E27FC236}">
              <a16:creationId xmlns:a16="http://schemas.microsoft.com/office/drawing/2014/main" id="{2AEF9F11-52FD-5215-8509-A772E1DB3E0F}"/>
            </a:ext>
          </a:extLst>
        </xdr:cNvPr>
        <xdr:cNvSpPr/>
      </xdr:nvSpPr>
      <xdr:spPr>
        <a:xfrm>
          <a:off x="956316" y="10899436"/>
          <a:ext cx="2885434" cy="530563"/>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rgbClr val="47AD23"/>
              </a:solidFill>
              <a:latin typeface="Arial Narrow" panose="020B0606020202030204" pitchFamily="34" charset="0"/>
            </a:rPr>
            <a:t>Canales</a:t>
          </a:r>
          <a:r>
            <a:rPr lang="es-CO" sz="1600" b="1">
              <a:latin typeface="Arial Narrow" panose="020B0606020202030204" pitchFamily="34" charset="0"/>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761999</xdr:colOff>
      <xdr:row>6</xdr:row>
      <xdr:rowOff>0</xdr:rowOff>
    </xdr:from>
    <xdr:to>
      <xdr:col>13</xdr:col>
      <xdr:colOff>28574</xdr:colOff>
      <xdr:row>6</xdr:row>
      <xdr:rowOff>514350</xdr:rowOff>
    </xdr:to>
    <xdr:sp macro="" textlink="">
      <xdr:nvSpPr>
        <xdr:cNvPr id="34" name="Rectángulo: esquinas redondeadas 33">
          <a:extLst>
            <a:ext uri="{FF2B5EF4-FFF2-40B4-BE49-F238E27FC236}">
              <a16:creationId xmlns:a16="http://schemas.microsoft.com/office/drawing/2014/main" id="{48FA935F-F488-1D75-56BD-836B29EE30EB}"/>
            </a:ext>
          </a:extLst>
        </xdr:cNvPr>
        <xdr:cNvSpPr/>
      </xdr:nvSpPr>
      <xdr:spPr>
        <a:xfrm>
          <a:off x="761999" y="1647825"/>
          <a:ext cx="9172575" cy="514350"/>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FICHA TÉCNICA PRODUCTO 1</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14</xdr:col>
      <xdr:colOff>19050</xdr:colOff>
      <xdr:row>6</xdr:row>
      <xdr:rowOff>38100</xdr:rowOff>
    </xdr:from>
    <xdr:to>
      <xdr:col>25</xdr:col>
      <xdr:colOff>742950</xdr:colOff>
      <xdr:row>6</xdr:row>
      <xdr:rowOff>495300</xdr:rowOff>
    </xdr:to>
    <xdr:sp macro="" textlink="">
      <xdr:nvSpPr>
        <xdr:cNvPr id="35" name="Rectángulo: esquinas redondeadas 34">
          <a:extLst>
            <a:ext uri="{FF2B5EF4-FFF2-40B4-BE49-F238E27FC236}">
              <a16:creationId xmlns:a16="http://schemas.microsoft.com/office/drawing/2014/main" id="{D9291DE0-5755-1F7F-038C-398F7F528319}"/>
            </a:ext>
          </a:extLst>
        </xdr:cNvPr>
        <xdr:cNvSpPr/>
      </xdr:nvSpPr>
      <xdr:spPr>
        <a:xfrm>
          <a:off x="10687050" y="1685925"/>
          <a:ext cx="9105900" cy="45720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FICHA TÉCNICA SERVICIO 1</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761999</xdr:colOff>
      <xdr:row>31</xdr:row>
      <xdr:rowOff>0</xdr:rowOff>
    </xdr:from>
    <xdr:to>
      <xdr:col>13</xdr:col>
      <xdr:colOff>28574</xdr:colOff>
      <xdr:row>31</xdr:row>
      <xdr:rowOff>514350</xdr:rowOff>
    </xdr:to>
    <xdr:sp macro="" textlink="">
      <xdr:nvSpPr>
        <xdr:cNvPr id="30" name="Rectángulo: esquinas redondeadas 29">
          <a:extLst>
            <a:ext uri="{FF2B5EF4-FFF2-40B4-BE49-F238E27FC236}">
              <a16:creationId xmlns:a16="http://schemas.microsoft.com/office/drawing/2014/main" id="{4D437340-FFD1-C197-7B6C-3C3FA870045A}"/>
            </a:ext>
          </a:extLst>
        </xdr:cNvPr>
        <xdr:cNvSpPr/>
      </xdr:nvSpPr>
      <xdr:spPr>
        <a:xfrm>
          <a:off x="761999" y="1647825"/>
          <a:ext cx="917257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FICHA TÉCNICA PRODUCTO 2</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14</xdr:col>
      <xdr:colOff>19050</xdr:colOff>
      <xdr:row>31</xdr:row>
      <xdr:rowOff>38100</xdr:rowOff>
    </xdr:from>
    <xdr:to>
      <xdr:col>25</xdr:col>
      <xdr:colOff>742950</xdr:colOff>
      <xdr:row>31</xdr:row>
      <xdr:rowOff>495300</xdr:rowOff>
    </xdr:to>
    <xdr:sp macro="" textlink="">
      <xdr:nvSpPr>
        <xdr:cNvPr id="31" name="Rectángulo: esquinas redondeadas 30">
          <a:extLst>
            <a:ext uri="{FF2B5EF4-FFF2-40B4-BE49-F238E27FC236}">
              <a16:creationId xmlns:a16="http://schemas.microsoft.com/office/drawing/2014/main" id="{85B22E70-FF19-413F-37B6-D290E3A07018}"/>
            </a:ext>
          </a:extLst>
        </xdr:cNvPr>
        <xdr:cNvSpPr/>
      </xdr:nvSpPr>
      <xdr:spPr>
        <a:xfrm>
          <a:off x="10687050" y="1685925"/>
          <a:ext cx="9105900" cy="45720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FICHA TÉCNICA SERVICIO 2</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761999</xdr:colOff>
      <xdr:row>56</xdr:row>
      <xdr:rowOff>0</xdr:rowOff>
    </xdr:from>
    <xdr:to>
      <xdr:col>13</xdr:col>
      <xdr:colOff>28574</xdr:colOff>
      <xdr:row>56</xdr:row>
      <xdr:rowOff>514350</xdr:rowOff>
    </xdr:to>
    <xdr:sp macro="" textlink="">
      <xdr:nvSpPr>
        <xdr:cNvPr id="33" name="Rectángulo: esquinas redondeadas 32">
          <a:extLst>
            <a:ext uri="{FF2B5EF4-FFF2-40B4-BE49-F238E27FC236}">
              <a16:creationId xmlns:a16="http://schemas.microsoft.com/office/drawing/2014/main" id="{7958AF48-08E8-9C28-FA44-CFB225701ED9}"/>
            </a:ext>
          </a:extLst>
        </xdr:cNvPr>
        <xdr:cNvSpPr/>
      </xdr:nvSpPr>
      <xdr:spPr>
        <a:xfrm>
          <a:off x="761999" y="8448675"/>
          <a:ext cx="917257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FICHA TÉCNICA PRODUCTO 3</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14</xdr:col>
      <xdr:colOff>19050</xdr:colOff>
      <xdr:row>56</xdr:row>
      <xdr:rowOff>38100</xdr:rowOff>
    </xdr:from>
    <xdr:to>
      <xdr:col>25</xdr:col>
      <xdr:colOff>742950</xdr:colOff>
      <xdr:row>56</xdr:row>
      <xdr:rowOff>495300</xdr:rowOff>
    </xdr:to>
    <xdr:sp macro="" textlink="">
      <xdr:nvSpPr>
        <xdr:cNvPr id="36" name="Rectángulo: esquinas redondeadas 35">
          <a:extLst>
            <a:ext uri="{FF2B5EF4-FFF2-40B4-BE49-F238E27FC236}">
              <a16:creationId xmlns:a16="http://schemas.microsoft.com/office/drawing/2014/main" id="{01C09601-B567-0747-48D8-440DDE57249C}"/>
            </a:ext>
          </a:extLst>
        </xdr:cNvPr>
        <xdr:cNvSpPr/>
      </xdr:nvSpPr>
      <xdr:spPr>
        <a:xfrm>
          <a:off x="10687050" y="8486775"/>
          <a:ext cx="9105900" cy="45720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FICHA TÉCNICA SERVICIO 3</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7</xdr:col>
      <xdr:colOff>304799</xdr:colOff>
      <xdr:row>2</xdr:row>
      <xdr:rowOff>228600</xdr:rowOff>
    </xdr:from>
    <xdr:to>
      <xdr:col>19</xdr:col>
      <xdr:colOff>333374</xdr:colOff>
      <xdr:row>3</xdr:row>
      <xdr:rowOff>476250</xdr:rowOff>
    </xdr:to>
    <xdr:sp macro="" textlink="">
      <xdr:nvSpPr>
        <xdr:cNvPr id="48" name="Rectángulo: esquinas redondeadas 47">
          <a:extLst>
            <a:ext uri="{FF2B5EF4-FFF2-40B4-BE49-F238E27FC236}">
              <a16:creationId xmlns:a16="http://schemas.microsoft.com/office/drawing/2014/main" id="{B5C1B78D-401B-7F40-15B8-F8EA7639867C}"/>
            </a:ext>
          </a:extLst>
        </xdr:cNvPr>
        <xdr:cNvSpPr/>
      </xdr:nvSpPr>
      <xdr:spPr>
        <a:xfrm>
          <a:off x="5638799" y="809625"/>
          <a:ext cx="9172575" cy="514350"/>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7- FICHA TÉCNICA </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12</xdr:col>
      <xdr:colOff>664368</xdr:colOff>
      <xdr:row>0</xdr:row>
      <xdr:rowOff>42863</xdr:rowOff>
    </xdr:from>
    <xdr:to>
      <xdr:col>13</xdr:col>
      <xdr:colOff>673893</xdr:colOff>
      <xdr:row>2</xdr:row>
      <xdr:rowOff>187092</xdr:rowOff>
    </xdr:to>
    <xdr:pic>
      <xdr:nvPicPr>
        <xdr:cNvPr id="2" name="Imagen 1" descr="Forma&#10;&#10;Descripción generada automáticamente con confianza media">
          <a:hlinkClick xmlns:r="http://schemas.openxmlformats.org/officeDocument/2006/relationships" r:id="rId1"/>
          <a:extLst>
            <a:ext uri="{FF2B5EF4-FFF2-40B4-BE49-F238E27FC236}">
              <a16:creationId xmlns:a16="http://schemas.microsoft.com/office/drawing/2014/main" id="{B4EB1DA0-15D0-49C6-9872-7D319ACF9B8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9808368" y="42863"/>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3</xdr:row>
      <xdr:rowOff>0</xdr:rowOff>
    </xdr:from>
    <xdr:to>
      <xdr:col>12</xdr:col>
      <xdr:colOff>590550</xdr:colOff>
      <xdr:row>3</xdr:row>
      <xdr:rowOff>514350</xdr:rowOff>
    </xdr:to>
    <xdr:sp macro="" textlink="">
      <xdr:nvSpPr>
        <xdr:cNvPr id="39" name="Rectángulo: esquinas redondeadas 38">
          <a:extLst>
            <a:ext uri="{FF2B5EF4-FFF2-40B4-BE49-F238E27FC236}">
              <a16:creationId xmlns:a16="http://schemas.microsoft.com/office/drawing/2014/main" id="{1BDE6ACF-4056-8F2F-43E6-1D04BE41F660}"/>
            </a:ext>
          </a:extLst>
        </xdr:cNvPr>
        <xdr:cNvSpPr/>
      </xdr:nvSpPr>
      <xdr:spPr>
        <a:xfrm>
          <a:off x="762000" y="847725"/>
          <a:ext cx="8972550"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8- OPORTUNIDAD COMERCIAL</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6</xdr:col>
      <xdr:colOff>504825</xdr:colOff>
      <xdr:row>0</xdr:row>
      <xdr:rowOff>47625</xdr:rowOff>
    </xdr:from>
    <xdr:to>
      <xdr:col>7</xdr:col>
      <xdr:colOff>514350</xdr:colOff>
      <xdr:row>2</xdr:row>
      <xdr:rowOff>194235</xdr:rowOff>
    </xdr:to>
    <xdr:pic>
      <xdr:nvPicPr>
        <xdr:cNvPr id="2" name="Imagen 1" descr="Forma&#10;&#10;Descripción generada automáticamente con confianza media">
          <a:hlinkClick xmlns:r="http://schemas.openxmlformats.org/officeDocument/2006/relationships" r:id="rId1"/>
          <a:extLst>
            <a:ext uri="{FF2B5EF4-FFF2-40B4-BE49-F238E27FC236}">
              <a16:creationId xmlns:a16="http://schemas.microsoft.com/office/drawing/2014/main" id="{89339F4D-A566-410F-8BC0-D7E2520E72C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5076825" y="47625"/>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3</xdr:row>
      <xdr:rowOff>0</xdr:rowOff>
    </xdr:from>
    <xdr:to>
      <xdr:col>12</xdr:col>
      <xdr:colOff>590550</xdr:colOff>
      <xdr:row>3</xdr:row>
      <xdr:rowOff>514350</xdr:rowOff>
    </xdr:to>
    <xdr:sp macro="" textlink="">
      <xdr:nvSpPr>
        <xdr:cNvPr id="36" name="Rectángulo: esquinas redondeadas 35">
          <a:extLst>
            <a:ext uri="{FF2B5EF4-FFF2-40B4-BE49-F238E27FC236}">
              <a16:creationId xmlns:a16="http://schemas.microsoft.com/office/drawing/2014/main" id="{279FD6C1-0D0E-718E-48F7-C5B4B6DF09E2}"/>
            </a:ext>
          </a:extLst>
        </xdr:cNvPr>
        <xdr:cNvSpPr/>
      </xdr:nvSpPr>
      <xdr:spPr>
        <a:xfrm>
          <a:off x="762000" y="847725"/>
          <a:ext cx="8972550"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9- VALIDACIÓN</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6</xdr:col>
      <xdr:colOff>409575</xdr:colOff>
      <xdr:row>0</xdr:row>
      <xdr:rowOff>85725</xdr:rowOff>
    </xdr:from>
    <xdr:to>
      <xdr:col>7</xdr:col>
      <xdr:colOff>419100</xdr:colOff>
      <xdr:row>2</xdr:row>
      <xdr:rowOff>232335</xdr:rowOff>
    </xdr:to>
    <xdr:pic>
      <xdr:nvPicPr>
        <xdr:cNvPr id="2" name="Imagen 1" descr="Forma&#10;&#10;Descripción generada automáticamente con confianza media">
          <a:hlinkClick xmlns:r="http://schemas.openxmlformats.org/officeDocument/2006/relationships" r:id="rId1"/>
          <a:extLst>
            <a:ext uri="{FF2B5EF4-FFF2-40B4-BE49-F238E27FC236}">
              <a16:creationId xmlns:a16="http://schemas.microsoft.com/office/drawing/2014/main" id="{AF535285-0C1A-4DB7-ADB9-9EABBB6F8FFE}"/>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4981575" y="85725"/>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4</xdr:col>
      <xdr:colOff>904875</xdr:colOff>
      <xdr:row>2</xdr:row>
      <xdr:rowOff>247650</xdr:rowOff>
    </xdr:from>
    <xdr:to>
      <xdr:col>11</xdr:col>
      <xdr:colOff>152400</xdr:colOff>
      <xdr:row>3</xdr:row>
      <xdr:rowOff>495300</xdr:rowOff>
    </xdr:to>
    <xdr:sp macro="" textlink="">
      <xdr:nvSpPr>
        <xdr:cNvPr id="45" name="Rectángulo: esquinas redondeadas 44">
          <a:extLst>
            <a:ext uri="{FF2B5EF4-FFF2-40B4-BE49-F238E27FC236}">
              <a16:creationId xmlns:a16="http://schemas.microsoft.com/office/drawing/2014/main" id="{D6F669FB-3789-E99E-785E-035F1F7D0536}"/>
            </a:ext>
          </a:extLst>
        </xdr:cNvPr>
        <xdr:cNvSpPr/>
      </xdr:nvSpPr>
      <xdr:spPr>
        <a:xfrm>
          <a:off x="5743575" y="828675"/>
          <a:ext cx="8496300"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10- LAS CIFRAS</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7</xdr:col>
      <xdr:colOff>1152525</xdr:colOff>
      <xdr:row>0</xdr:row>
      <xdr:rowOff>57150</xdr:rowOff>
    </xdr:from>
    <xdr:to>
      <xdr:col>8</xdr:col>
      <xdr:colOff>752475</xdr:colOff>
      <xdr:row>2</xdr:row>
      <xdr:rowOff>203760</xdr:rowOff>
    </xdr:to>
    <xdr:pic>
      <xdr:nvPicPr>
        <xdr:cNvPr id="2" name="Imagen 1" descr="Forma&#10;&#10;Descripción generada automáticamente con confianza media">
          <a:hlinkClick xmlns:r="http://schemas.openxmlformats.org/officeDocument/2006/relationships" r:id="rId1"/>
          <a:extLst>
            <a:ext uri="{FF2B5EF4-FFF2-40B4-BE49-F238E27FC236}">
              <a16:creationId xmlns:a16="http://schemas.microsoft.com/office/drawing/2014/main" id="{ABF8870F-5E4B-4439-943A-789FEA419B8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9848850" y="57150"/>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3</xdr:row>
      <xdr:rowOff>0</xdr:rowOff>
    </xdr:from>
    <xdr:to>
      <xdr:col>7</xdr:col>
      <xdr:colOff>1590675</xdr:colOff>
      <xdr:row>3</xdr:row>
      <xdr:rowOff>514350</xdr:rowOff>
    </xdr:to>
    <xdr:sp macro="" textlink="">
      <xdr:nvSpPr>
        <xdr:cNvPr id="8" name="Rectángulo: esquinas redondeadas 7">
          <a:extLst>
            <a:ext uri="{FF2B5EF4-FFF2-40B4-BE49-F238E27FC236}">
              <a16:creationId xmlns:a16="http://schemas.microsoft.com/office/drawing/2014/main" id="{069A15DC-25A9-4CA2-9C2F-3D7B74244581}"/>
            </a:ext>
          </a:extLst>
        </xdr:cNvPr>
        <xdr:cNvSpPr/>
      </xdr:nvSpPr>
      <xdr:spPr>
        <a:xfrm>
          <a:off x="762000" y="847725"/>
          <a:ext cx="1128712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PROYECCIÓN</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3</xdr:col>
      <xdr:colOff>981075</xdr:colOff>
      <xdr:row>0</xdr:row>
      <xdr:rowOff>104775</xdr:rowOff>
    </xdr:from>
    <xdr:to>
      <xdr:col>3</xdr:col>
      <xdr:colOff>1752600</xdr:colOff>
      <xdr:row>2</xdr:row>
      <xdr:rowOff>251385</xdr:rowOff>
    </xdr:to>
    <xdr:pic>
      <xdr:nvPicPr>
        <xdr:cNvPr id="9" name="Imagen 8" descr="Forma&#10;&#10;Descripción generada automáticamente con confianza media">
          <a:hlinkClick xmlns:r="http://schemas.openxmlformats.org/officeDocument/2006/relationships" r:id="rId1"/>
          <a:extLst>
            <a:ext uri="{FF2B5EF4-FFF2-40B4-BE49-F238E27FC236}">
              <a16:creationId xmlns:a16="http://schemas.microsoft.com/office/drawing/2014/main" id="{96B76BCF-B309-4AEA-A63B-0801349F498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6143625" y="104775"/>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695325</xdr:colOff>
      <xdr:row>2</xdr:row>
      <xdr:rowOff>85725</xdr:rowOff>
    </xdr:from>
    <xdr:to>
      <xdr:col>13</xdr:col>
      <xdr:colOff>342900</xdr:colOff>
      <xdr:row>3</xdr:row>
      <xdr:rowOff>333375</xdr:rowOff>
    </xdr:to>
    <xdr:sp macro="" textlink="">
      <xdr:nvSpPr>
        <xdr:cNvPr id="2" name="Rectángulo: esquinas redondeadas 1">
          <a:extLst>
            <a:ext uri="{FF2B5EF4-FFF2-40B4-BE49-F238E27FC236}">
              <a16:creationId xmlns:a16="http://schemas.microsoft.com/office/drawing/2014/main" id="{69AF21ED-AE14-4B63-ADD4-603DECFF1B88}"/>
            </a:ext>
          </a:extLst>
        </xdr:cNvPr>
        <xdr:cNvSpPr/>
      </xdr:nvSpPr>
      <xdr:spPr>
        <a:xfrm>
          <a:off x="695325" y="666750"/>
          <a:ext cx="955357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11- EQUIPO DE TRABAJO</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6</xdr:col>
      <xdr:colOff>600075</xdr:colOff>
      <xdr:row>0</xdr:row>
      <xdr:rowOff>0</xdr:rowOff>
    </xdr:from>
    <xdr:to>
      <xdr:col>7</xdr:col>
      <xdr:colOff>609600</xdr:colOff>
      <xdr:row>2</xdr:row>
      <xdr:rowOff>79935</xdr:rowOff>
    </xdr:to>
    <xdr:pic>
      <xdr:nvPicPr>
        <xdr:cNvPr id="8" name="Imagen 7" descr="Forma&#10;&#10;Descripción generada automáticamente con confianza media">
          <a:hlinkClick xmlns:r="http://schemas.openxmlformats.org/officeDocument/2006/relationships" r:id="rId1"/>
          <a:extLst>
            <a:ext uri="{FF2B5EF4-FFF2-40B4-BE49-F238E27FC236}">
              <a16:creationId xmlns:a16="http://schemas.microsoft.com/office/drawing/2014/main" id="{4CD85F6E-A7D6-42BD-AAF4-170FF56713E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5172075" y="0"/>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123825</xdr:colOff>
      <xdr:row>1</xdr:row>
      <xdr:rowOff>514350</xdr:rowOff>
    </xdr:from>
    <xdr:to>
      <xdr:col>6</xdr:col>
      <xdr:colOff>723900</xdr:colOff>
      <xdr:row>2</xdr:row>
      <xdr:rowOff>219075</xdr:rowOff>
    </xdr:to>
    <xdr:sp macro="" textlink="">
      <xdr:nvSpPr>
        <xdr:cNvPr id="2" name="Rectángulo: esquinas redondeadas 1">
          <a:extLst>
            <a:ext uri="{FF2B5EF4-FFF2-40B4-BE49-F238E27FC236}">
              <a16:creationId xmlns:a16="http://schemas.microsoft.com/office/drawing/2014/main" id="{A7251BD5-0757-40BB-B122-89A770EA831D}"/>
            </a:ext>
          </a:extLst>
        </xdr:cNvPr>
        <xdr:cNvSpPr/>
      </xdr:nvSpPr>
      <xdr:spPr>
        <a:xfrm>
          <a:off x="123825" y="723900"/>
          <a:ext cx="1027747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ea typeface="+mn-ea"/>
              <a:cs typeface="+mn-cs"/>
            </a:rPr>
            <a:t>12-</a:t>
          </a:r>
          <a:r>
            <a:rPr lang="es-CO" sz="2000" b="1" baseline="0">
              <a:solidFill>
                <a:srgbClr val="47AD23"/>
              </a:solidFill>
              <a:latin typeface="Arial Narrow" panose="020B0606020202030204" pitchFamily="34" charset="0"/>
              <a:ea typeface="+mn-ea"/>
              <a:cs typeface="+mn-cs"/>
            </a:rPr>
            <a:t> NORMATIVIDAD</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3</xdr:col>
      <xdr:colOff>952500</xdr:colOff>
      <xdr:row>0</xdr:row>
      <xdr:rowOff>0</xdr:rowOff>
    </xdr:from>
    <xdr:to>
      <xdr:col>4</xdr:col>
      <xdr:colOff>733425</xdr:colOff>
      <xdr:row>1</xdr:row>
      <xdr:rowOff>518085</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739A56EA-9648-4D36-AF51-7C13087E6BA1}"/>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3695700" y="0"/>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9526</xdr:colOff>
      <xdr:row>1</xdr:row>
      <xdr:rowOff>552450</xdr:rowOff>
    </xdr:from>
    <xdr:to>
      <xdr:col>9</xdr:col>
      <xdr:colOff>95251</xdr:colOff>
      <xdr:row>3</xdr:row>
      <xdr:rowOff>123825</xdr:rowOff>
    </xdr:to>
    <xdr:sp macro="" textlink="">
      <xdr:nvSpPr>
        <xdr:cNvPr id="2" name="Rectángulo: esquinas redondeadas 1">
          <a:extLst>
            <a:ext uri="{FF2B5EF4-FFF2-40B4-BE49-F238E27FC236}">
              <a16:creationId xmlns:a16="http://schemas.microsoft.com/office/drawing/2014/main" id="{9E3D62C5-6606-477B-AAFA-50996D9C3B14}"/>
            </a:ext>
          </a:extLst>
        </xdr:cNvPr>
        <xdr:cNvSpPr/>
      </xdr:nvSpPr>
      <xdr:spPr>
        <a:xfrm>
          <a:off x="771526" y="762000"/>
          <a:ext cx="8915400"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ea typeface="+mn-ea"/>
              <a:cs typeface="+mn-cs"/>
            </a:rPr>
            <a:t>13- PROCESO DE PRODUCCIÓN O PRESTACIÓN DEL SERVICIO</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3</xdr:col>
      <xdr:colOff>2533650</xdr:colOff>
      <xdr:row>0</xdr:row>
      <xdr:rowOff>38100</xdr:rowOff>
    </xdr:from>
    <xdr:to>
      <xdr:col>4</xdr:col>
      <xdr:colOff>676275</xdr:colOff>
      <xdr:row>1</xdr:row>
      <xdr:rowOff>556185</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557B48E2-3533-42DC-9FCF-6734CA3B772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5048250" y="38100"/>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9525</xdr:colOff>
      <xdr:row>1</xdr:row>
      <xdr:rowOff>428625</xdr:rowOff>
    </xdr:from>
    <xdr:to>
      <xdr:col>15</xdr:col>
      <xdr:colOff>47625</xdr:colOff>
      <xdr:row>3</xdr:row>
      <xdr:rowOff>57150</xdr:rowOff>
    </xdr:to>
    <xdr:sp macro="" textlink="">
      <xdr:nvSpPr>
        <xdr:cNvPr id="2" name="Rectángulo: esquinas redondeadas 1">
          <a:extLst>
            <a:ext uri="{FF2B5EF4-FFF2-40B4-BE49-F238E27FC236}">
              <a16:creationId xmlns:a16="http://schemas.microsoft.com/office/drawing/2014/main" id="{16DFF8AC-CB1D-4D90-89B4-13D9D3AF7CAA}"/>
            </a:ext>
          </a:extLst>
        </xdr:cNvPr>
        <xdr:cNvSpPr/>
      </xdr:nvSpPr>
      <xdr:spPr>
        <a:xfrm>
          <a:off x="771525" y="638175"/>
          <a:ext cx="783907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ea typeface="+mn-ea"/>
              <a:cs typeface="+mn-cs"/>
            </a:rPr>
            <a:t>14-</a:t>
          </a:r>
          <a:r>
            <a:rPr lang="es-CO" sz="2000" b="1" baseline="0">
              <a:solidFill>
                <a:srgbClr val="47AD23"/>
              </a:solidFill>
              <a:latin typeface="Arial Narrow" panose="020B0606020202030204" pitchFamily="34" charset="0"/>
              <a:ea typeface="+mn-ea"/>
              <a:cs typeface="+mn-cs"/>
            </a:rPr>
            <a:t> CAPACIDAD INSTALADA</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7</xdr:col>
      <xdr:colOff>333375</xdr:colOff>
      <xdr:row>0</xdr:row>
      <xdr:rowOff>0</xdr:rowOff>
    </xdr:from>
    <xdr:to>
      <xdr:col>8</xdr:col>
      <xdr:colOff>609600</xdr:colOff>
      <xdr:row>1</xdr:row>
      <xdr:rowOff>403785</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D99C8AC8-998B-452D-BBD0-35A75080FF18}"/>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4467225" y="0"/>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xdr:row>
      <xdr:rowOff>609600</xdr:rowOff>
    </xdr:from>
    <xdr:to>
      <xdr:col>15</xdr:col>
      <xdr:colOff>38100</xdr:colOff>
      <xdr:row>3</xdr:row>
      <xdr:rowOff>66675</xdr:rowOff>
    </xdr:to>
    <xdr:sp macro="" textlink="">
      <xdr:nvSpPr>
        <xdr:cNvPr id="2" name="Rectángulo: esquinas redondeadas 1">
          <a:extLst>
            <a:ext uri="{FF2B5EF4-FFF2-40B4-BE49-F238E27FC236}">
              <a16:creationId xmlns:a16="http://schemas.microsoft.com/office/drawing/2014/main" id="{55ED1238-A2F5-4B5A-BD7C-752700B5B12E}"/>
            </a:ext>
          </a:extLst>
        </xdr:cNvPr>
        <xdr:cNvSpPr/>
      </xdr:nvSpPr>
      <xdr:spPr>
        <a:xfrm>
          <a:off x="762000" y="819150"/>
          <a:ext cx="783907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ea typeface="+mn-ea"/>
              <a:cs typeface="+mn-cs"/>
            </a:rPr>
            <a:t>15- RIESGOS</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7</xdr:col>
      <xdr:colOff>295275</xdr:colOff>
      <xdr:row>0</xdr:row>
      <xdr:rowOff>66675</xdr:rowOff>
    </xdr:from>
    <xdr:to>
      <xdr:col>8</xdr:col>
      <xdr:colOff>571500</xdr:colOff>
      <xdr:row>1</xdr:row>
      <xdr:rowOff>584760</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3231876F-2DBC-4985-B05E-8160A3B9B05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4429125" y="66675"/>
          <a:ext cx="771525" cy="7276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819150</xdr:colOff>
      <xdr:row>6</xdr:row>
      <xdr:rowOff>114300</xdr:rowOff>
    </xdr:from>
    <xdr:to>
      <xdr:col>7</xdr:col>
      <xdr:colOff>755196</xdr:colOff>
      <xdr:row>9</xdr:row>
      <xdr:rowOff>58850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434317B-E344-445A-BF84-FB95F2F25B45}"/>
            </a:ext>
          </a:extLst>
        </xdr:cNvPr>
        <xdr:cNvSpPr/>
      </xdr:nvSpPr>
      <xdr:spPr>
        <a:xfrm>
          <a:off x="3495675" y="1257300"/>
          <a:ext cx="5565321" cy="516050"/>
        </a:xfrm>
        <a:prstGeom prst="roundRect">
          <a:avLst/>
        </a:prstGeom>
        <a:solidFill>
          <a:srgbClr val="47AD23"/>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latin typeface="Josefin Sans" pitchFamily="2" charset="0"/>
            </a:rPr>
            <a:t> MODELO DE NEGOCIO</a:t>
          </a:r>
        </a:p>
      </xdr:txBody>
    </xdr:sp>
    <xdr:clientData/>
  </xdr:twoCellAnchor>
  <xdr:twoCellAnchor>
    <xdr:from>
      <xdr:col>0</xdr:col>
      <xdr:colOff>47625</xdr:colOff>
      <xdr:row>16</xdr:row>
      <xdr:rowOff>180975</xdr:rowOff>
    </xdr:from>
    <xdr:to>
      <xdr:col>11</xdr:col>
      <xdr:colOff>552450</xdr:colOff>
      <xdr:row>19</xdr:row>
      <xdr:rowOff>123825</xdr:rowOff>
    </xdr:to>
    <xdr:sp macro="" textlink="">
      <xdr:nvSpPr>
        <xdr:cNvPr id="5" name="Rectángulo: esquinas redondeadas 4">
          <a:extLst>
            <a:ext uri="{FF2B5EF4-FFF2-40B4-BE49-F238E27FC236}">
              <a16:creationId xmlns:a16="http://schemas.microsoft.com/office/drawing/2014/main" id="{C52093C7-509F-4A56-9CE8-FB7F5B62866A}"/>
            </a:ext>
          </a:extLst>
        </xdr:cNvPr>
        <xdr:cNvSpPr/>
      </xdr:nvSpPr>
      <xdr:spPr>
        <a:xfrm>
          <a:off x="47625" y="3228975"/>
          <a:ext cx="11858625" cy="514350"/>
        </a:xfrm>
        <a:prstGeom prst="roundRect">
          <a:avLst/>
        </a:prstGeom>
        <a:solidFill>
          <a:schemeClr val="bg1"/>
        </a:solidFill>
        <a:ln w="9525">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  </a:t>
          </a:r>
          <a:r>
            <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rPr>
            <a:t>¿QUIEN ES EL EMPRENDEDOR?</a:t>
          </a:r>
        </a:p>
      </xdr:txBody>
    </xdr:sp>
    <xdr:clientData/>
  </xdr:twoCellAnchor>
  <xdr:twoCellAnchor>
    <xdr:from>
      <xdr:col>0</xdr:col>
      <xdr:colOff>0</xdr:colOff>
      <xdr:row>22</xdr:row>
      <xdr:rowOff>0</xdr:rowOff>
    </xdr:from>
    <xdr:to>
      <xdr:col>11</xdr:col>
      <xdr:colOff>542925</xdr:colOff>
      <xdr:row>24</xdr:row>
      <xdr:rowOff>133350</xdr:rowOff>
    </xdr:to>
    <xdr:sp macro="" textlink="">
      <xdr:nvSpPr>
        <xdr:cNvPr id="6" name="Rectángulo: esquinas redondeadas 5">
          <a:extLst>
            <a:ext uri="{FF2B5EF4-FFF2-40B4-BE49-F238E27FC236}">
              <a16:creationId xmlns:a16="http://schemas.microsoft.com/office/drawing/2014/main" id="{F84D55CB-FFD7-42EF-AB0A-7A2EBF34A790}"/>
            </a:ext>
          </a:extLst>
        </xdr:cNvPr>
        <xdr:cNvSpPr/>
      </xdr:nvSpPr>
      <xdr:spPr>
        <a:xfrm>
          <a:off x="0" y="5276850"/>
          <a:ext cx="11896725" cy="514350"/>
        </a:xfrm>
        <a:prstGeom prst="roundRect">
          <a:avLst/>
        </a:prstGeom>
        <a:solidFill>
          <a:schemeClr val="bg1"/>
        </a:solidFill>
        <a:ln w="3175">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2- ¿CUÁL ES EL PROBLEMA</a:t>
          </a:r>
          <a:r>
            <a:rPr lang="es-CO" sz="2000" b="1" baseline="0">
              <a:solidFill>
                <a:srgbClr val="47AD23"/>
              </a:solidFill>
              <a:latin typeface="Arial Narrow" panose="020B0606020202030204" pitchFamily="34" charset="0"/>
            </a:rPr>
            <a:t> O NECESIDAD?</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0</xdr:colOff>
      <xdr:row>27</xdr:row>
      <xdr:rowOff>0</xdr:rowOff>
    </xdr:from>
    <xdr:to>
      <xdr:col>11</xdr:col>
      <xdr:colOff>571499</xdr:colOff>
      <xdr:row>29</xdr:row>
      <xdr:rowOff>133350</xdr:rowOff>
    </xdr:to>
    <xdr:sp macro="" textlink="">
      <xdr:nvSpPr>
        <xdr:cNvPr id="7" name="Rectángulo: esquinas redondeadas 6">
          <a:extLst>
            <a:ext uri="{FF2B5EF4-FFF2-40B4-BE49-F238E27FC236}">
              <a16:creationId xmlns:a16="http://schemas.microsoft.com/office/drawing/2014/main" id="{F8530F8E-21B8-4B6D-953F-6805A5718B03}"/>
            </a:ext>
          </a:extLst>
        </xdr:cNvPr>
        <xdr:cNvSpPr/>
      </xdr:nvSpPr>
      <xdr:spPr>
        <a:xfrm>
          <a:off x="0" y="7315200"/>
          <a:ext cx="11925299"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3- ¿QUIEN ES EL PROTAGONISTA</a:t>
          </a:r>
          <a:r>
            <a:rPr lang="es-CO" sz="2000" b="1" baseline="0">
              <a:solidFill>
                <a:srgbClr val="39A900"/>
              </a:solidFill>
              <a:latin typeface="Arial Narrow" panose="020B0606020202030204" pitchFamily="34" charset="0"/>
            </a:rPr>
            <a:t>?</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0</xdr:colOff>
      <xdr:row>34</xdr:row>
      <xdr:rowOff>0</xdr:rowOff>
    </xdr:from>
    <xdr:to>
      <xdr:col>11</xdr:col>
      <xdr:colOff>590550</xdr:colOff>
      <xdr:row>36</xdr:row>
      <xdr:rowOff>133350</xdr:rowOff>
    </xdr:to>
    <xdr:sp macro="" textlink="">
      <xdr:nvSpPr>
        <xdr:cNvPr id="8" name="Rectángulo: esquinas redondeadas 7">
          <a:extLst>
            <a:ext uri="{FF2B5EF4-FFF2-40B4-BE49-F238E27FC236}">
              <a16:creationId xmlns:a16="http://schemas.microsoft.com/office/drawing/2014/main" id="{56F7D077-45B4-43E7-A69E-544B37E4443E}"/>
            </a:ext>
          </a:extLst>
        </xdr:cNvPr>
        <xdr:cNvSpPr/>
      </xdr:nvSpPr>
      <xdr:spPr>
        <a:xfrm>
          <a:off x="0" y="10163175"/>
          <a:ext cx="11944350"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4- ¿CUAL ES LA SOLUCIÓN Y LA PROPUESTA DE VALOR</a:t>
          </a:r>
          <a:r>
            <a:rPr lang="es-CO" sz="2000" b="1" baseline="0">
              <a:solidFill>
                <a:srgbClr val="39A900"/>
              </a:solidFill>
              <a:latin typeface="Arial Narrow" panose="020B0606020202030204" pitchFamily="34" charset="0"/>
            </a:rPr>
            <a:t>?</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0</xdr:colOff>
      <xdr:row>38</xdr:row>
      <xdr:rowOff>0</xdr:rowOff>
    </xdr:from>
    <xdr:to>
      <xdr:col>11</xdr:col>
      <xdr:colOff>638175</xdr:colOff>
      <xdr:row>40</xdr:row>
      <xdr:rowOff>133350</xdr:rowOff>
    </xdr:to>
    <xdr:sp macro="" textlink="">
      <xdr:nvSpPr>
        <xdr:cNvPr id="9" name="Rectángulo: esquinas redondeadas 8">
          <a:extLst>
            <a:ext uri="{FF2B5EF4-FFF2-40B4-BE49-F238E27FC236}">
              <a16:creationId xmlns:a16="http://schemas.microsoft.com/office/drawing/2014/main" id="{AF825C54-E298-4C6E-B6E1-0D8632500069}"/>
            </a:ext>
          </a:extLst>
        </xdr:cNvPr>
        <xdr:cNvSpPr/>
      </xdr:nvSpPr>
      <xdr:spPr>
        <a:xfrm>
          <a:off x="0" y="11610975"/>
          <a:ext cx="11991975" cy="514350"/>
        </a:xfrm>
        <a:prstGeom prst="roundRect">
          <a:avLst/>
        </a:prstGeom>
        <a:solidFill>
          <a:schemeClr val="bg1"/>
        </a:solidFill>
        <a:ln w="9525">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5- COMPETENCIA</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1</xdr:colOff>
      <xdr:row>61</xdr:row>
      <xdr:rowOff>57150</xdr:rowOff>
    </xdr:from>
    <xdr:to>
      <xdr:col>11</xdr:col>
      <xdr:colOff>552450</xdr:colOff>
      <xdr:row>64</xdr:row>
      <xdr:rowOff>0</xdr:rowOff>
    </xdr:to>
    <xdr:sp macro="" textlink="">
      <xdr:nvSpPr>
        <xdr:cNvPr id="10" name="Rectángulo: esquinas redondeadas 9">
          <a:extLst>
            <a:ext uri="{FF2B5EF4-FFF2-40B4-BE49-F238E27FC236}">
              <a16:creationId xmlns:a16="http://schemas.microsoft.com/office/drawing/2014/main" id="{3386D2A0-1F36-4D1D-A5FB-2CEF30669A62}"/>
            </a:ext>
          </a:extLst>
        </xdr:cNvPr>
        <xdr:cNvSpPr/>
      </xdr:nvSpPr>
      <xdr:spPr>
        <a:xfrm>
          <a:off x="1" y="14887575"/>
          <a:ext cx="11906249"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6- CANALES</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76202</xdr:colOff>
      <xdr:row>77</xdr:row>
      <xdr:rowOff>142875</xdr:rowOff>
    </xdr:from>
    <xdr:to>
      <xdr:col>11</xdr:col>
      <xdr:colOff>561976</xdr:colOff>
      <xdr:row>80</xdr:row>
      <xdr:rowOff>85725</xdr:rowOff>
    </xdr:to>
    <xdr:sp macro="" textlink="">
      <xdr:nvSpPr>
        <xdr:cNvPr id="3" name="Rectángulo: esquinas redondeadas 2">
          <a:extLst>
            <a:ext uri="{FF2B5EF4-FFF2-40B4-BE49-F238E27FC236}">
              <a16:creationId xmlns:a16="http://schemas.microsoft.com/office/drawing/2014/main" id="{5D2EDFE6-304B-49D6-B14C-4318334F4A5C}"/>
            </a:ext>
          </a:extLst>
        </xdr:cNvPr>
        <xdr:cNvSpPr/>
      </xdr:nvSpPr>
      <xdr:spPr>
        <a:xfrm>
          <a:off x="76202" y="21459825"/>
          <a:ext cx="11839574"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8- OPORTUNIDAD COMERCIAL</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0</xdr:colOff>
      <xdr:row>105</xdr:row>
      <xdr:rowOff>0</xdr:rowOff>
    </xdr:from>
    <xdr:to>
      <xdr:col>11</xdr:col>
      <xdr:colOff>542925</xdr:colOff>
      <xdr:row>107</xdr:row>
      <xdr:rowOff>133350</xdr:rowOff>
    </xdr:to>
    <xdr:sp macro="" textlink="">
      <xdr:nvSpPr>
        <xdr:cNvPr id="4" name="Rectángulo: esquinas redondeadas 3">
          <a:extLst>
            <a:ext uri="{FF2B5EF4-FFF2-40B4-BE49-F238E27FC236}">
              <a16:creationId xmlns:a16="http://schemas.microsoft.com/office/drawing/2014/main" id="{5368817F-ACC2-46AD-942E-F0018FEBABBC}"/>
            </a:ext>
          </a:extLst>
        </xdr:cNvPr>
        <xdr:cNvSpPr/>
      </xdr:nvSpPr>
      <xdr:spPr>
        <a:xfrm>
          <a:off x="0" y="26679525"/>
          <a:ext cx="11896725"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9- VALIDACIÓN</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0</xdr:colOff>
      <xdr:row>157</xdr:row>
      <xdr:rowOff>0</xdr:rowOff>
    </xdr:from>
    <xdr:to>
      <xdr:col>11</xdr:col>
      <xdr:colOff>485775</xdr:colOff>
      <xdr:row>159</xdr:row>
      <xdr:rowOff>133350</xdr:rowOff>
    </xdr:to>
    <xdr:sp macro="" textlink="">
      <xdr:nvSpPr>
        <xdr:cNvPr id="11" name="Rectángulo: esquinas redondeadas 10">
          <a:extLst>
            <a:ext uri="{FF2B5EF4-FFF2-40B4-BE49-F238E27FC236}">
              <a16:creationId xmlns:a16="http://schemas.microsoft.com/office/drawing/2014/main" id="{889E32E7-3B9F-4EA2-B343-106534D403D3}"/>
            </a:ext>
          </a:extLst>
        </xdr:cNvPr>
        <xdr:cNvSpPr/>
      </xdr:nvSpPr>
      <xdr:spPr>
        <a:xfrm>
          <a:off x="0" y="36642675"/>
          <a:ext cx="11839575"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10- LAS CIFRAS</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1</xdr:colOff>
      <xdr:row>188</xdr:row>
      <xdr:rowOff>0</xdr:rowOff>
    </xdr:from>
    <xdr:to>
      <xdr:col>11</xdr:col>
      <xdr:colOff>552450</xdr:colOff>
      <xdr:row>190</xdr:row>
      <xdr:rowOff>133350</xdr:rowOff>
    </xdr:to>
    <xdr:sp macro="" textlink="">
      <xdr:nvSpPr>
        <xdr:cNvPr id="12" name="Rectángulo: esquinas redondeadas 11">
          <a:extLst>
            <a:ext uri="{FF2B5EF4-FFF2-40B4-BE49-F238E27FC236}">
              <a16:creationId xmlns:a16="http://schemas.microsoft.com/office/drawing/2014/main" id="{B8A19B05-7BB1-48E8-B658-486CADCB0BF1}"/>
            </a:ext>
          </a:extLst>
        </xdr:cNvPr>
        <xdr:cNvSpPr/>
      </xdr:nvSpPr>
      <xdr:spPr>
        <a:xfrm>
          <a:off x="1" y="45281850"/>
          <a:ext cx="11906249"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11- EQUIPO DE TRABAJO</a:t>
          </a:r>
        </a:p>
      </xdr:txBody>
    </xdr:sp>
    <xdr:clientData/>
  </xdr:twoCellAnchor>
  <xdr:twoCellAnchor editAs="oneCell">
    <xdr:from>
      <xdr:col>5</xdr:col>
      <xdr:colOff>209550</xdr:colOff>
      <xdr:row>0</xdr:row>
      <xdr:rowOff>95250</xdr:rowOff>
    </xdr:from>
    <xdr:to>
      <xdr:col>5</xdr:col>
      <xdr:colOff>1493158</xdr:colOff>
      <xdr:row>6</xdr:row>
      <xdr:rowOff>165134</xdr:rowOff>
    </xdr:to>
    <xdr:pic>
      <xdr:nvPicPr>
        <xdr:cNvPr id="13" name="Imagen 12" descr="Forma&#10;&#10;Descripción generada automáticamente con confianza media">
          <a:hlinkClick xmlns:r="http://schemas.openxmlformats.org/officeDocument/2006/relationships" r:id="rId1"/>
          <a:extLst>
            <a:ext uri="{FF2B5EF4-FFF2-40B4-BE49-F238E27FC236}">
              <a16:creationId xmlns:a16="http://schemas.microsoft.com/office/drawing/2014/main" id="{152DCF05-2486-4BA6-AA9D-D9314D8EC4A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5772150" y="95250"/>
          <a:ext cx="1283608" cy="1212884"/>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4</xdr:col>
      <xdr:colOff>800100</xdr:colOff>
      <xdr:row>200</xdr:row>
      <xdr:rowOff>114300</xdr:rowOff>
    </xdr:from>
    <xdr:to>
      <xdr:col>5</xdr:col>
      <xdr:colOff>978808</xdr:colOff>
      <xdr:row>206</xdr:row>
      <xdr:rowOff>184184</xdr:rowOff>
    </xdr:to>
    <xdr:pic>
      <xdr:nvPicPr>
        <xdr:cNvPr id="14" name="Imagen 13" descr="Forma&#10;&#10;Descripción generada automáticamente con confianza media">
          <a:extLst>
            <a:ext uri="{FF2B5EF4-FFF2-40B4-BE49-F238E27FC236}">
              <a16:creationId xmlns:a16="http://schemas.microsoft.com/office/drawing/2014/main" id="{EB0CCA08-77E6-48FC-9E05-DB40DD8E9E42}"/>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5257800" y="52920900"/>
          <a:ext cx="1283608" cy="121288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819150</xdr:colOff>
      <xdr:row>6</xdr:row>
      <xdr:rowOff>114300</xdr:rowOff>
    </xdr:from>
    <xdr:to>
      <xdr:col>7</xdr:col>
      <xdr:colOff>755196</xdr:colOff>
      <xdr:row>9</xdr:row>
      <xdr:rowOff>58850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A2A75DE-52FB-40BF-BEED-E89E48CC3EFB}"/>
            </a:ext>
          </a:extLst>
        </xdr:cNvPr>
        <xdr:cNvSpPr/>
      </xdr:nvSpPr>
      <xdr:spPr>
        <a:xfrm>
          <a:off x="3495675" y="1257300"/>
          <a:ext cx="5565321" cy="516050"/>
        </a:xfrm>
        <a:prstGeom prst="roundRect">
          <a:avLst/>
        </a:prstGeom>
        <a:solidFill>
          <a:srgbClr val="47AD23"/>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latin typeface="Josefin Sans" pitchFamily="2" charset="0"/>
            </a:rPr>
            <a:t>PLAN DE NEGOCIO</a:t>
          </a:r>
        </a:p>
      </xdr:txBody>
    </xdr:sp>
    <xdr:clientData/>
  </xdr:twoCellAnchor>
  <xdr:twoCellAnchor>
    <xdr:from>
      <xdr:col>0</xdr:col>
      <xdr:colOff>47625</xdr:colOff>
      <xdr:row>16</xdr:row>
      <xdr:rowOff>180975</xdr:rowOff>
    </xdr:from>
    <xdr:to>
      <xdr:col>10</xdr:col>
      <xdr:colOff>723900</xdr:colOff>
      <xdr:row>19</xdr:row>
      <xdr:rowOff>123825</xdr:rowOff>
    </xdr:to>
    <xdr:sp macro="" textlink="">
      <xdr:nvSpPr>
        <xdr:cNvPr id="3" name="Rectángulo: esquinas redondeadas 2">
          <a:extLst>
            <a:ext uri="{FF2B5EF4-FFF2-40B4-BE49-F238E27FC236}">
              <a16:creationId xmlns:a16="http://schemas.microsoft.com/office/drawing/2014/main" id="{30B7FFF0-2C5A-42EB-BD12-55BB637F6B59}"/>
            </a:ext>
          </a:extLst>
        </xdr:cNvPr>
        <xdr:cNvSpPr/>
      </xdr:nvSpPr>
      <xdr:spPr>
        <a:xfrm>
          <a:off x="47625" y="3228975"/>
          <a:ext cx="11610975" cy="514350"/>
        </a:xfrm>
        <a:prstGeom prst="roundRect">
          <a:avLst/>
        </a:prstGeom>
        <a:solidFill>
          <a:schemeClr val="bg1"/>
        </a:solidFill>
        <a:ln w="9525">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  </a:t>
          </a:r>
          <a:r>
            <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rPr>
            <a:t>¿QUIEN ES EL EMPRENDEDOR?</a:t>
          </a:r>
        </a:p>
      </xdr:txBody>
    </xdr:sp>
    <xdr:clientData/>
  </xdr:twoCellAnchor>
  <xdr:twoCellAnchor>
    <xdr:from>
      <xdr:col>0</xdr:col>
      <xdr:colOff>47625</xdr:colOff>
      <xdr:row>22</xdr:row>
      <xdr:rowOff>0</xdr:rowOff>
    </xdr:from>
    <xdr:to>
      <xdr:col>10</xdr:col>
      <xdr:colOff>723900</xdr:colOff>
      <xdr:row>24</xdr:row>
      <xdr:rowOff>133350</xdr:rowOff>
    </xdr:to>
    <xdr:sp macro="" textlink="">
      <xdr:nvSpPr>
        <xdr:cNvPr id="4" name="Rectángulo: esquinas redondeadas 3">
          <a:extLst>
            <a:ext uri="{FF2B5EF4-FFF2-40B4-BE49-F238E27FC236}">
              <a16:creationId xmlns:a16="http://schemas.microsoft.com/office/drawing/2014/main" id="{ED3D379C-2BC1-4881-B94B-34D62363BCB1}"/>
            </a:ext>
          </a:extLst>
        </xdr:cNvPr>
        <xdr:cNvSpPr/>
      </xdr:nvSpPr>
      <xdr:spPr>
        <a:xfrm>
          <a:off x="47625" y="5276850"/>
          <a:ext cx="11610975" cy="514350"/>
        </a:xfrm>
        <a:prstGeom prst="roundRect">
          <a:avLst/>
        </a:prstGeom>
        <a:solidFill>
          <a:schemeClr val="bg1"/>
        </a:solidFill>
        <a:ln w="3175">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2- ¿CUÁL ES EL PROBLEMA</a:t>
          </a:r>
          <a:r>
            <a:rPr lang="es-CO" sz="2000" b="1" baseline="0">
              <a:solidFill>
                <a:srgbClr val="47AD23"/>
              </a:solidFill>
              <a:latin typeface="Arial Narrow" panose="020B0606020202030204" pitchFamily="34" charset="0"/>
            </a:rPr>
            <a:t> O NECESIDAD?</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47625</xdr:colOff>
      <xdr:row>27</xdr:row>
      <xdr:rowOff>0</xdr:rowOff>
    </xdr:from>
    <xdr:to>
      <xdr:col>10</xdr:col>
      <xdr:colOff>685800</xdr:colOff>
      <xdr:row>29</xdr:row>
      <xdr:rowOff>133350</xdr:rowOff>
    </xdr:to>
    <xdr:sp macro="" textlink="">
      <xdr:nvSpPr>
        <xdr:cNvPr id="5" name="Rectángulo: esquinas redondeadas 4">
          <a:extLst>
            <a:ext uri="{FF2B5EF4-FFF2-40B4-BE49-F238E27FC236}">
              <a16:creationId xmlns:a16="http://schemas.microsoft.com/office/drawing/2014/main" id="{7000B66A-0CEE-436B-8C8C-6F8AD1EAD7B7}"/>
            </a:ext>
          </a:extLst>
        </xdr:cNvPr>
        <xdr:cNvSpPr/>
      </xdr:nvSpPr>
      <xdr:spPr>
        <a:xfrm>
          <a:off x="47625" y="7315200"/>
          <a:ext cx="11572875"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3- ¿QUIEN ES EL PROTAGONISTA</a:t>
          </a:r>
          <a:r>
            <a:rPr lang="es-CO" sz="2000" b="1" baseline="0">
              <a:solidFill>
                <a:srgbClr val="39A900"/>
              </a:solidFill>
              <a:latin typeface="Arial Narrow" panose="020B0606020202030204" pitchFamily="34" charset="0"/>
            </a:rPr>
            <a:t>?</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38100</xdr:colOff>
      <xdr:row>34</xdr:row>
      <xdr:rowOff>0</xdr:rowOff>
    </xdr:from>
    <xdr:to>
      <xdr:col>10</xdr:col>
      <xdr:colOff>666750</xdr:colOff>
      <xdr:row>36</xdr:row>
      <xdr:rowOff>133350</xdr:rowOff>
    </xdr:to>
    <xdr:sp macro="" textlink="">
      <xdr:nvSpPr>
        <xdr:cNvPr id="6" name="Rectángulo: esquinas redondeadas 5">
          <a:extLst>
            <a:ext uri="{FF2B5EF4-FFF2-40B4-BE49-F238E27FC236}">
              <a16:creationId xmlns:a16="http://schemas.microsoft.com/office/drawing/2014/main" id="{33B8E3FF-4452-4F2B-8289-2DAB6026611F}"/>
            </a:ext>
          </a:extLst>
        </xdr:cNvPr>
        <xdr:cNvSpPr/>
      </xdr:nvSpPr>
      <xdr:spPr>
        <a:xfrm>
          <a:off x="38100" y="10163175"/>
          <a:ext cx="11563350"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4- ¿CUAL ES LA SOLUCIÓN Y LA PROPUESTA DE VALOR</a:t>
          </a:r>
          <a:r>
            <a:rPr lang="es-CO" sz="2000" b="1" baseline="0">
              <a:solidFill>
                <a:srgbClr val="39A900"/>
              </a:solidFill>
              <a:latin typeface="Arial Narrow" panose="020B0606020202030204" pitchFamily="34" charset="0"/>
            </a:rPr>
            <a:t>?</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57150</xdr:colOff>
      <xdr:row>38</xdr:row>
      <xdr:rowOff>0</xdr:rowOff>
    </xdr:from>
    <xdr:to>
      <xdr:col>10</xdr:col>
      <xdr:colOff>695325</xdr:colOff>
      <xdr:row>40</xdr:row>
      <xdr:rowOff>133350</xdr:rowOff>
    </xdr:to>
    <xdr:sp macro="" textlink="">
      <xdr:nvSpPr>
        <xdr:cNvPr id="7" name="Rectángulo: esquinas redondeadas 6">
          <a:extLst>
            <a:ext uri="{FF2B5EF4-FFF2-40B4-BE49-F238E27FC236}">
              <a16:creationId xmlns:a16="http://schemas.microsoft.com/office/drawing/2014/main" id="{2710D375-B50E-46FA-A9FD-E0E471E115DF}"/>
            </a:ext>
          </a:extLst>
        </xdr:cNvPr>
        <xdr:cNvSpPr/>
      </xdr:nvSpPr>
      <xdr:spPr>
        <a:xfrm>
          <a:off x="57150" y="11610975"/>
          <a:ext cx="11572875" cy="514350"/>
        </a:xfrm>
        <a:prstGeom prst="roundRect">
          <a:avLst/>
        </a:prstGeom>
        <a:solidFill>
          <a:schemeClr val="bg1"/>
        </a:solidFill>
        <a:ln w="9525">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5- COMPETENCIA</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47627</xdr:colOff>
      <xdr:row>48</xdr:row>
      <xdr:rowOff>57150</xdr:rowOff>
    </xdr:from>
    <xdr:to>
      <xdr:col>10</xdr:col>
      <xdr:colOff>647701</xdr:colOff>
      <xdr:row>51</xdr:row>
      <xdr:rowOff>0</xdr:rowOff>
    </xdr:to>
    <xdr:sp macro="" textlink="">
      <xdr:nvSpPr>
        <xdr:cNvPr id="8" name="Rectángulo: esquinas redondeadas 7">
          <a:extLst>
            <a:ext uri="{FF2B5EF4-FFF2-40B4-BE49-F238E27FC236}">
              <a16:creationId xmlns:a16="http://schemas.microsoft.com/office/drawing/2014/main" id="{612C6693-D499-4D2B-AA8F-9D71040CC8F1}"/>
            </a:ext>
          </a:extLst>
        </xdr:cNvPr>
        <xdr:cNvSpPr/>
      </xdr:nvSpPr>
      <xdr:spPr>
        <a:xfrm>
          <a:off x="47627" y="15287625"/>
          <a:ext cx="11534774"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6- CANALES</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76202</xdr:colOff>
      <xdr:row>64</xdr:row>
      <xdr:rowOff>142875</xdr:rowOff>
    </xdr:from>
    <xdr:to>
      <xdr:col>10</xdr:col>
      <xdr:colOff>695325</xdr:colOff>
      <xdr:row>67</xdr:row>
      <xdr:rowOff>85725</xdr:rowOff>
    </xdr:to>
    <xdr:sp macro="" textlink="">
      <xdr:nvSpPr>
        <xdr:cNvPr id="9" name="Rectángulo: esquinas redondeadas 8">
          <a:extLst>
            <a:ext uri="{FF2B5EF4-FFF2-40B4-BE49-F238E27FC236}">
              <a16:creationId xmlns:a16="http://schemas.microsoft.com/office/drawing/2014/main" id="{4A22B4C9-D34A-4686-AA52-71812A81900F}"/>
            </a:ext>
          </a:extLst>
        </xdr:cNvPr>
        <xdr:cNvSpPr/>
      </xdr:nvSpPr>
      <xdr:spPr>
        <a:xfrm>
          <a:off x="76202" y="21612225"/>
          <a:ext cx="11553823"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8- OPORTUNIDAD COMERCIAL</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57150</xdr:colOff>
      <xdr:row>92</xdr:row>
      <xdr:rowOff>0</xdr:rowOff>
    </xdr:from>
    <xdr:to>
      <xdr:col>10</xdr:col>
      <xdr:colOff>657225</xdr:colOff>
      <xdr:row>94</xdr:row>
      <xdr:rowOff>133350</xdr:rowOff>
    </xdr:to>
    <xdr:sp macro="" textlink="">
      <xdr:nvSpPr>
        <xdr:cNvPr id="10" name="Rectángulo: esquinas redondeadas 9">
          <a:extLst>
            <a:ext uri="{FF2B5EF4-FFF2-40B4-BE49-F238E27FC236}">
              <a16:creationId xmlns:a16="http://schemas.microsoft.com/office/drawing/2014/main" id="{94CF6898-F9F6-4FC7-B9E4-5061C5B994FE}"/>
            </a:ext>
          </a:extLst>
        </xdr:cNvPr>
        <xdr:cNvSpPr/>
      </xdr:nvSpPr>
      <xdr:spPr>
        <a:xfrm>
          <a:off x="57150" y="26831925"/>
          <a:ext cx="11534775"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9- VALIDACIÓN</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57150</xdr:colOff>
      <xdr:row>144</xdr:row>
      <xdr:rowOff>0</xdr:rowOff>
    </xdr:from>
    <xdr:to>
      <xdr:col>10</xdr:col>
      <xdr:colOff>657225</xdr:colOff>
      <xdr:row>146</xdr:row>
      <xdr:rowOff>133350</xdr:rowOff>
    </xdr:to>
    <xdr:sp macro="" textlink="">
      <xdr:nvSpPr>
        <xdr:cNvPr id="11" name="Rectángulo: esquinas redondeadas 10">
          <a:extLst>
            <a:ext uri="{FF2B5EF4-FFF2-40B4-BE49-F238E27FC236}">
              <a16:creationId xmlns:a16="http://schemas.microsoft.com/office/drawing/2014/main" id="{2D21E47C-9155-4659-8199-4AEFE2259230}"/>
            </a:ext>
          </a:extLst>
        </xdr:cNvPr>
        <xdr:cNvSpPr/>
      </xdr:nvSpPr>
      <xdr:spPr>
        <a:xfrm>
          <a:off x="57150" y="36795075"/>
          <a:ext cx="11534775"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10- LAS CIFRAS</a:t>
          </a:r>
          <a:endParaRPr lang="es-CO" sz="2000" b="1">
            <a:solidFill>
              <a:srgbClr val="39A900"/>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xdr:from>
      <xdr:col>0</xdr:col>
      <xdr:colOff>66677</xdr:colOff>
      <xdr:row>175</xdr:row>
      <xdr:rowOff>0</xdr:rowOff>
    </xdr:from>
    <xdr:to>
      <xdr:col>10</xdr:col>
      <xdr:colOff>666751</xdr:colOff>
      <xdr:row>177</xdr:row>
      <xdr:rowOff>133350</xdr:rowOff>
    </xdr:to>
    <xdr:sp macro="" textlink="">
      <xdr:nvSpPr>
        <xdr:cNvPr id="12" name="Rectángulo: esquinas redondeadas 11">
          <a:extLst>
            <a:ext uri="{FF2B5EF4-FFF2-40B4-BE49-F238E27FC236}">
              <a16:creationId xmlns:a16="http://schemas.microsoft.com/office/drawing/2014/main" id="{5747DB57-7D07-402E-A48F-958FCBB4E359}"/>
            </a:ext>
          </a:extLst>
        </xdr:cNvPr>
        <xdr:cNvSpPr/>
      </xdr:nvSpPr>
      <xdr:spPr>
        <a:xfrm>
          <a:off x="66677" y="45434250"/>
          <a:ext cx="11534774"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11- EQUIPO DE TRABAJO</a:t>
          </a:r>
        </a:p>
      </xdr:txBody>
    </xdr:sp>
    <xdr:clientData/>
  </xdr:twoCellAnchor>
  <xdr:twoCellAnchor editAs="oneCell">
    <xdr:from>
      <xdr:col>5</xdr:col>
      <xdr:colOff>209550</xdr:colOff>
      <xdr:row>0</xdr:row>
      <xdr:rowOff>95250</xdr:rowOff>
    </xdr:from>
    <xdr:to>
      <xdr:col>5</xdr:col>
      <xdr:colOff>1493158</xdr:colOff>
      <xdr:row>6</xdr:row>
      <xdr:rowOff>165134</xdr:rowOff>
    </xdr:to>
    <xdr:pic>
      <xdr:nvPicPr>
        <xdr:cNvPr id="13" name="Imagen 12" descr="Forma&#10;&#10;Descripción generada automáticamente con confianza media">
          <a:hlinkClick xmlns:r="http://schemas.openxmlformats.org/officeDocument/2006/relationships" r:id="rId1"/>
          <a:extLst>
            <a:ext uri="{FF2B5EF4-FFF2-40B4-BE49-F238E27FC236}">
              <a16:creationId xmlns:a16="http://schemas.microsoft.com/office/drawing/2014/main" id="{5312D1B5-6ABD-46F8-AF60-9F39547C4EC6}"/>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5772150" y="95250"/>
          <a:ext cx="1283608" cy="1212884"/>
        </a:xfrm>
        <a:prstGeom prst="rect">
          <a:avLst/>
        </a:prstGeom>
        <a:noFill/>
        <a:ln>
          <a:noFill/>
        </a:ln>
        <a:extLst>
          <a:ext uri="{53640926-AAD7-44D8-BBD7-CCE9431645EC}">
            <a14:shadowObscured xmlns:a14="http://schemas.microsoft.com/office/drawing/2010/main"/>
          </a:ext>
        </a:extLst>
      </xdr:spPr>
    </xdr:pic>
    <xdr:clientData/>
  </xdr:twoCellAnchor>
  <xdr:twoCellAnchor>
    <xdr:from>
      <xdr:col>0</xdr:col>
      <xdr:colOff>57151</xdr:colOff>
      <xdr:row>184</xdr:row>
      <xdr:rowOff>123825</xdr:rowOff>
    </xdr:from>
    <xdr:to>
      <xdr:col>10</xdr:col>
      <xdr:colOff>704851</xdr:colOff>
      <xdr:row>187</xdr:row>
      <xdr:rowOff>66675</xdr:rowOff>
    </xdr:to>
    <xdr:sp macro="" textlink="">
      <xdr:nvSpPr>
        <xdr:cNvPr id="15" name="Rectángulo: esquinas redondeadas 14">
          <a:extLst>
            <a:ext uri="{FF2B5EF4-FFF2-40B4-BE49-F238E27FC236}">
              <a16:creationId xmlns:a16="http://schemas.microsoft.com/office/drawing/2014/main" id="{DCB31E19-7FF7-476F-935C-FAED5399F56E}"/>
            </a:ext>
          </a:extLst>
        </xdr:cNvPr>
        <xdr:cNvSpPr/>
      </xdr:nvSpPr>
      <xdr:spPr>
        <a:xfrm>
          <a:off x="57151" y="47310675"/>
          <a:ext cx="11582400"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12- NORMATIVIDAD</a:t>
          </a:r>
        </a:p>
      </xdr:txBody>
    </xdr:sp>
    <xdr:clientData/>
  </xdr:twoCellAnchor>
  <xdr:twoCellAnchor>
    <xdr:from>
      <xdr:col>0</xdr:col>
      <xdr:colOff>0</xdr:colOff>
      <xdr:row>195</xdr:row>
      <xdr:rowOff>0</xdr:rowOff>
    </xdr:from>
    <xdr:to>
      <xdr:col>10</xdr:col>
      <xdr:colOff>676275</xdr:colOff>
      <xdr:row>197</xdr:row>
      <xdr:rowOff>133350</xdr:rowOff>
    </xdr:to>
    <xdr:sp macro="" textlink="">
      <xdr:nvSpPr>
        <xdr:cNvPr id="14" name="Rectángulo: esquinas redondeadas 13">
          <a:extLst>
            <a:ext uri="{FF2B5EF4-FFF2-40B4-BE49-F238E27FC236}">
              <a16:creationId xmlns:a16="http://schemas.microsoft.com/office/drawing/2014/main" id="{E768B1BE-424B-4823-95E2-CA00722437E6}"/>
            </a:ext>
          </a:extLst>
        </xdr:cNvPr>
        <xdr:cNvSpPr/>
      </xdr:nvSpPr>
      <xdr:spPr>
        <a:xfrm>
          <a:off x="0" y="50892075"/>
          <a:ext cx="11610975"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13-</a:t>
          </a:r>
          <a:r>
            <a:rPr lang="es-CO" sz="2000" b="1" baseline="0">
              <a:solidFill>
                <a:srgbClr val="39A900"/>
              </a:solidFill>
              <a:latin typeface="Arial Narrow" panose="020B0606020202030204" pitchFamily="34" charset="0"/>
            </a:rPr>
            <a:t> PROCESO DE PRODUCCIÓN O PRESTACIÓN DEL SERVICIO</a:t>
          </a:r>
        </a:p>
      </xdr:txBody>
    </xdr:sp>
    <xdr:clientData/>
  </xdr:twoCellAnchor>
  <xdr:twoCellAnchor>
    <xdr:from>
      <xdr:col>0</xdr:col>
      <xdr:colOff>1</xdr:colOff>
      <xdr:row>207</xdr:row>
      <xdr:rowOff>0</xdr:rowOff>
    </xdr:from>
    <xdr:to>
      <xdr:col>10</xdr:col>
      <xdr:colOff>685801</xdr:colOff>
      <xdr:row>209</xdr:row>
      <xdr:rowOff>133350</xdr:rowOff>
    </xdr:to>
    <xdr:sp macro="" textlink="">
      <xdr:nvSpPr>
        <xdr:cNvPr id="16" name="Rectángulo: esquinas redondeadas 15">
          <a:extLst>
            <a:ext uri="{FF2B5EF4-FFF2-40B4-BE49-F238E27FC236}">
              <a16:creationId xmlns:a16="http://schemas.microsoft.com/office/drawing/2014/main" id="{2879F02A-2FB8-44AA-9F87-42FA542D7AA2}"/>
            </a:ext>
          </a:extLst>
        </xdr:cNvPr>
        <xdr:cNvSpPr/>
      </xdr:nvSpPr>
      <xdr:spPr>
        <a:xfrm>
          <a:off x="1" y="56130825"/>
          <a:ext cx="11620500"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14-</a:t>
          </a:r>
          <a:r>
            <a:rPr lang="es-CO" sz="2000" b="1" baseline="0">
              <a:solidFill>
                <a:srgbClr val="39A900"/>
              </a:solidFill>
              <a:latin typeface="Arial Narrow" panose="020B0606020202030204" pitchFamily="34" charset="0"/>
            </a:rPr>
            <a:t> CAPACIDAD INSTALADA</a:t>
          </a:r>
        </a:p>
      </xdr:txBody>
    </xdr:sp>
    <xdr:clientData/>
  </xdr:twoCellAnchor>
  <xdr:twoCellAnchor>
    <xdr:from>
      <xdr:col>0</xdr:col>
      <xdr:colOff>0</xdr:colOff>
      <xdr:row>214</xdr:row>
      <xdr:rowOff>0</xdr:rowOff>
    </xdr:from>
    <xdr:to>
      <xdr:col>10</xdr:col>
      <xdr:colOff>676275</xdr:colOff>
      <xdr:row>216</xdr:row>
      <xdr:rowOff>133350</xdr:rowOff>
    </xdr:to>
    <xdr:sp macro="" textlink="">
      <xdr:nvSpPr>
        <xdr:cNvPr id="17" name="Rectángulo: esquinas redondeadas 16">
          <a:extLst>
            <a:ext uri="{FF2B5EF4-FFF2-40B4-BE49-F238E27FC236}">
              <a16:creationId xmlns:a16="http://schemas.microsoft.com/office/drawing/2014/main" id="{538328C4-E4ED-428A-9E92-7B78E34257A0}"/>
            </a:ext>
          </a:extLst>
        </xdr:cNvPr>
        <xdr:cNvSpPr/>
      </xdr:nvSpPr>
      <xdr:spPr>
        <a:xfrm>
          <a:off x="0" y="57769125"/>
          <a:ext cx="11610975" cy="514350"/>
        </a:xfrm>
        <a:prstGeom prst="roundRect">
          <a:avLst/>
        </a:prstGeom>
        <a:solidFill>
          <a:schemeClr val="bg1"/>
        </a:solidFill>
        <a:ln w="9525">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39A900"/>
              </a:solidFill>
              <a:latin typeface="Arial Narrow" panose="020B0606020202030204" pitchFamily="34" charset="0"/>
            </a:rPr>
            <a:t>15-</a:t>
          </a:r>
          <a:r>
            <a:rPr lang="es-CO" sz="2000" b="1" baseline="0">
              <a:solidFill>
                <a:srgbClr val="39A900"/>
              </a:solidFill>
              <a:latin typeface="Arial Narrow" panose="020B0606020202030204" pitchFamily="34" charset="0"/>
            </a:rPr>
            <a:t> RIESGOS</a:t>
          </a:r>
        </a:p>
      </xdr:txBody>
    </xdr:sp>
    <xdr:clientData/>
  </xdr:twoCellAnchor>
  <xdr:twoCellAnchor editAs="oneCell">
    <xdr:from>
      <xdr:col>4</xdr:col>
      <xdr:colOff>800100</xdr:colOff>
      <xdr:row>237</xdr:row>
      <xdr:rowOff>114300</xdr:rowOff>
    </xdr:from>
    <xdr:to>
      <xdr:col>5</xdr:col>
      <xdr:colOff>978808</xdr:colOff>
      <xdr:row>243</xdr:row>
      <xdr:rowOff>184184</xdr:rowOff>
    </xdr:to>
    <xdr:pic>
      <xdr:nvPicPr>
        <xdr:cNvPr id="20" name="Imagen 19" descr="Forma&#10;&#10;Descripción generada automáticamente con confianza media">
          <a:extLst>
            <a:ext uri="{FF2B5EF4-FFF2-40B4-BE49-F238E27FC236}">
              <a16:creationId xmlns:a16="http://schemas.microsoft.com/office/drawing/2014/main" id="{BB634B48-579B-40E9-9766-FC33D1FFB94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5257800" y="52920900"/>
          <a:ext cx="1283608" cy="121288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733425</xdr:colOff>
      <xdr:row>2</xdr:row>
      <xdr:rowOff>28575</xdr:rowOff>
    </xdr:from>
    <xdr:to>
      <xdr:col>12</xdr:col>
      <xdr:colOff>495300</xdr:colOff>
      <xdr:row>2</xdr:row>
      <xdr:rowOff>542925</xdr:rowOff>
    </xdr:to>
    <xdr:sp macro="" textlink="">
      <xdr:nvSpPr>
        <xdr:cNvPr id="22" name="Rectángulo: esquinas redondeadas 21">
          <a:extLst>
            <a:ext uri="{FF2B5EF4-FFF2-40B4-BE49-F238E27FC236}">
              <a16:creationId xmlns:a16="http://schemas.microsoft.com/office/drawing/2014/main" id="{32ED27C0-582E-CB05-3793-F96B2BBE34B9}"/>
            </a:ext>
          </a:extLst>
        </xdr:cNvPr>
        <xdr:cNvSpPr/>
      </xdr:nvSpPr>
      <xdr:spPr>
        <a:xfrm>
          <a:off x="733425" y="885825"/>
          <a:ext cx="1067752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400" b="1">
              <a:solidFill>
                <a:srgbClr val="39A900"/>
              </a:solidFill>
              <a:latin typeface="Arial Narrow" panose="020B0606020202030204" pitchFamily="34" charset="0"/>
              <a:cs typeface="Calibri" panose="020F0502020204030204" pitchFamily="34" charset="0"/>
            </a:rPr>
            <a:t>1-  </a:t>
          </a:r>
          <a:r>
            <a:rPr lang="es-CO" sz="2400" b="1">
              <a:solidFill>
                <a:srgbClr val="39A900"/>
              </a:solidFill>
              <a:latin typeface="Arial Narrow" panose="020B0606020202030204" pitchFamily="34" charset="0"/>
              <a:ea typeface="Tahoma" panose="020B0604030504040204" pitchFamily="34" charset="0"/>
              <a:cs typeface="Calibri" panose="020F0502020204030204" pitchFamily="34" charset="0"/>
            </a:rPr>
            <a:t>¿QUIEN ES EL EMPRENDEDOR?</a:t>
          </a:r>
        </a:p>
      </xdr:txBody>
    </xdr:sp>
    <xdr:clientData/>
  </xdr:twoCellAnchor>
  <xdr:twoCellAnchor editAs="oneCell">
    <xdr:from>
      <xdr:col>6</xdr:col>
      <xdr:colOff>219074</xdr:colOff>
      <xdr:row>0</xdr:row>
      <xdr:rowOff>152399</xdr:rowOff>
    </xdr:from>
    <xdr:to>
      <xdr:col>7</xdr:col>
      <xdr:colOff>171450</xdr:colOff>
      <xdr:row>1</xdr:row>
      <xdr:rowOff>547851</xdr:rowOff>
    </xdr:to>
    <xdr:pic>
      <xdr:nvPicPr>
        <xdr:cNvPr id="9" name="Imagen 8" descr="Forma&#10;&#10;Descripción generada automáticamente con confianza media">
          <a:extLst>
            <a:ext uri="{FF2B5EF4-FFF2-40B4-BE49-F238E27FC236}">
              <a16:creationId xmlns:a16="http://schemas.microsoft.com/office/drawing/2014/main" id="{68799320-3645-0EB5-4982-30DB69E1E19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7916" t="3018" r="2240" b="83706"/>
        <a:stretch/>
      </xdr:blipFill>
      <xdr:spPr bwMode="auto">
        <a:xfrm>
          <a:off x="5762624" y="152399"/>
          <a:ext cx="847726" cy="643102"/>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6</xdr:col>
      <xdr:colOff>314325</xdr:colOff>
      <xdr:row>0</xdr:row>
      <xdr:rowOff>76200</xdr:rowOff>
    </xdr:from>
    <xdr:to>
      <xdr:col>7</xdr:col>
      <xdr:colOff>219075</xdr:colOff>
      <xdr:row>1</xdr:row>
      <xdr:rowOff>580665</xdr:rowOff>
    </xdr:to>
    <xdr:pic>
      <xdr:nvPicPr>
        <xdr:cNvPr id="2" name="Imagen 1" descr="Forma&#10;&#10;Descripción generada automáticamente con confianza media">
          <a:hlinkClick xmlns:r="http://schemas.openxmlformats.org/officeDocument/2006/relationships" r:id="rId2"/>
          <a:extLst>
            <a:ext uri="{FF2B5EF4-FFF2-40B4-BE49-F238E27FC236}">
              <a16:creationId xmlns:a16="http://schemas.microsoft.com/office/drawing/2014/main" id="{7C3C5861-039C-431E-A842-DBFC42DBA9B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89564" t="4331" r="4406" b="85594"/>
        <a:stretch/>
      </xdr:blipFill>
      <xdr:spPr bwMode="auto">
        <a:xfrm>
          <a:off x="5857875" y="76200"/>
          <a:ext cx="800100" cy="7521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161925</xdr:colOff>
      <xdr:row>18</xdr:row>
      <xdr:rowOff>171450</xdr:rowOff>
    </xdr:from>
    <xdr:to>
      <xdr:col>11</xdr:col>
      <xdr:colOff>669985</xdr:colOff>
      <xdr:row>22</xdr:row>
      <xdr:rowOff>47907</xdr:rowOff>
    </xdr:to>
    <xdr:sp macro="" textlink="">
      <xdr:nvSpPr>
        <xdr:cNvPr id="22" name="CuadroTexto 5">
          <a:extLst>
            <a:ext uri="{FF2B5EF4-FFF2-40B4-BE49-F238E27FC236}">
              <a16:creationId xmlns:a16="http://schemas.microsoft.com/office/drawing/2014/main" id="{D4332643-E3D1-80FC-0F57-E7FA132FBEBE}"/>
            </a:ext>
          </a:extLst>
        </xdr:cNvPr>
        <xdr:cNvSpPr txBox="1"/>
      </xdr:nvSpPr>
      <xdr:spPr>
        <a:xfrm>
          <a:off x="6600825" y="6248400"/>
          <a:ext cx="4089460" cy="600357"/>
        </a:xfrm>
        <a:prstGeom prst="rect">
          <a:avLst/>
        </a:prstGeom>
        <a:noFill/>
      </xdr:spPr>
      <xdr:txBody>
        <a:bodyPr wrap="square" rtlCol="0">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marL="0" marR="0" lvl="0" indent="0" algn="ctr" defTabSz="457200" rtl="0" eaLnBrk="0" fontAlgn="base" latinLnBrk="0" hangingPunct="0">
            <a:lnSpc>
              <a:spcPct val="100000"/>
            </a:lnSpc>
            <a:spcBef>
              <a:spcPct val="0"/>
            </a:spcBef>
            <a:spcAft>
              <a:spcPct val="0"/>
            </a:spcAft>
            <a:buClrTx/>
            <a:buSzTx/>
            <a:buFontTx/>
            <a:buNone/>
            <a:tabLst/>
            <a:defRPr/>
          </a:pPr>
          <a:r>
            <a:rPr lang="es-MX" sz="3200" b="1">
              <a:solidFill>
                <a:srgbClr val="00304D"/>
              </a:solidFill>
              <a:latin typeface="Ink Free" panose="03080402000500000000" pitchFamily="66" charset="0"/>
            </a:rPr>
            <a:t>Problema</a:t>
          </a:r>
        </a:p>
      </xdr:txBody>
    </xdr:sp>
    <xdr:clientData/>
  </xdr:twoCellAnchor>
  <xdr:twoCellAnchor>
    <xdr:from>
      <xdr:col>4</xdr:col>
      <xdr:colOff>504825</xdr:colOff>
      <xdr:row>27</xdr:row>
      <xdr:rowOff>161925</xdr:rowOff>
    </xdr:from>
    <xdr:to>
      <xdr:col>8</xdr:col>
      <xdr:colOff>329534</xdr:colOff>
      <xdr:row>30</xdr:row>
      <xdr:rowOff>155878</xdr:rowOff>
    </xdr:to>
    <xdr:sp macro="" textlink="">
      <xdr:nvSpPr>
        <xdr:cNvPr id="23" name="CuadroTexto 6">
          <a:extLst>
            <a:ext uri="{FF2B5EF4-FFF2-40B4-BE49-F238E27FC236}">
              <a16:creationId xmlns:a16="http://schemas.microsoft.com/office/drawing/2014/main" id="{08CA193D-941C-29A6-58A2-A8E5C3FE9D1B}"/>
            </a:ext>
          </a:extLst>
        </xdr:cNvPr>
        <xdr:cNvSpPr txBox="1"/>
      </xdr:nvSpPr>
      <xdr:spPr>
        <a:xfrm>
          <a:off x="4257675" y="7943850"/>
          <a:ext cx="3406109" cy="536878"/>
        </a:xfrm>
        <a:prstGeom prst="rect">
          <a:avLst/>
        </a:prstGeom>
        <a:noFill/>
      </xdr:spPr>
      <xdr:txBody>
        <a:bodyPr wrap="square" rtlCol="0">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marL="0" marR="0" lvl="0" indent="0" algn="ctr" defTabSz="457200" rtl="0" eaLnBrk="0" fontAlgn="base" latinLnBrk="0" hangingPunct="0">
            <a:lnSpc>
              <a:spcPct val="100000"/>
            </a:lnSpc>
            <a:spcBef>
              <a:spcPct val="0"/>
            </a:spcBef>
            <a:spcAft>
              <a:spcPct val="0"/>
            </a:spcAft>
            <a:buClrTx/>
            <a:buSzTx/>
            <a:buFontTx/>
            <a:buNone/>
            <a:tabLst/>
            <a:defRPr/>
          </a:pPr>
          <a:r>
            <a:rPr lang="es-MX" sz="2800" b="1">
              <a:solidFill>
                <a:srgbClr val="47AD23"/>
              </a:solidFill>
              <a:latin typeface="Ink Free" panose="03080402000500000000" pitchFamily="66" charset="0"/>
            </a:rPr>
            <a:t>Causas</a:t>
          </a:r>
        </a:p>
      </xdr:txBody>
    </xdr:sp>
    <xdr:clientData/>
  </xdr:twoCellAnchor>
  <xdr:twoCellAnchor>
    <xdr:from>
      <xdr:col>4</xdr:col>
      <xdr:colOff>66675</xdr:colOff>
      <xdr:row>9</xdr:row>
      <xdr:rowOff>47625</xdr:rowOff>
    </xdr:from>
    <xdr:to>
      <xdr:col>8</xdr:col>
      <xdr:colOff>574735</xdr:colOff>
      <xdr:row>11</xdr:row>
      <xdr:rowOff>174928</xdr:rowOff>
    </xdr:to>
    <xdr:sp macro="" textlink="">
      <xdr:nvSpPr>
        <xdr:cNvPr id="24" name="CuadroTexto 27">
          <a:extLst>
            <a:ext uri="{FF2B5EF4-FFF2-40B4-BE49-F238E27FC236}">
              <a16:creationId xmlns:a16="http://schemas.microsoft.com/office/drawing/2014/main" id="{93B501D4-504B-A7C3-AECD-96378B231A24}"/>
            </a:ext>
          </a:extLst>
        </xdr:cNvPr>
        <xdr:cNvSpPr txBox="1"/>
      </xdr:nvSpPr>
      <xdr:spPr>
        <a:xfrm>
          <a:off x="3819525" y="4448175"/>
          <a:ext cx="4089460" cy="536878"/>
        </a:xfrm>
        <a:prstGeom prst="rect">
          <a:avLst/>
        </a:prstGeom>
        <a:noFill/>
      </xdr:spPr>
      <xdr:txBody>
        <a:bodyPr wrap="square" rtlCol="0">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marL="0" marR="0" lvl="0" indent="0" algn="ctr" defTabSz="457200" rtl="0" eaLnBrk="0" fontAlgn="base" latinLnBrk="0" hangingPunct="0">
            <a:lnSpc>
              <a:spcPct val="100000"/>
            </a:lnSpc>
            <a:spcBef>
              <a:spcPct val="0"/>
            </a:spcBef>
            <a:spcAft>
              <a:spcPct val="0"/>
            </a:spcAft>
            <a:buClrTx/>
            <a:buSzTx/>
            <a:buFontTx/>
            <a:buNone/>
            <a:tabLst/>
            <a:defRPr/>
          </a:pPr>
          <a:r>
            <a:rPr lang="es-MX" sz="2800" b="1">
              <a:solidFill>
                <a:srgbClr val="47AD23"/>
              </a:solidFill>
              <a:latin typeface="Ink Free" panose="03080402000500000000" pitchFamily="66" charset="0"/>
            </a:rPr>
            <a:t>Efectos</a:t>
          </a:r>
        </a:p>
      </xdr:txBody>
    </xdr:sp>
    <xdr:clientData/>
  </xdr:twoCellAnchor>
  <xdr:twoCellAnchor>
    <xdr:from>
      <xdr:col>2</xdr:col>
      <xdr:colOff>614467</xdr:colOff>
      <xdr:row>16</xdr:row>
      <xdr:rowOff>120974</xdr:rowOff>
    </xdr:from>
    <xdr:to>
      <xdr:col>9</xdr:col>
      <xdr:colOff>824586</xdr:colOff>
      <xdr:row>16</xdr:row>
      <xdr:rowOff>120974</xdr:rowOff>
    </xdr:to>
    <xdr:cxnSp macro="">
      <xdr:nvCxnSpPr>
        <xdr:cNvPr id="30" name="Conector recto 29">
          <a:extLst>
            <a:ext uri="{FF2B5EF4-FFF2-40B4-BE49-F238E27FC236}">
              <a16:creationId xmlns:a16="http://schemas.microsoft.com/office/drawing/2014/main" id="{BADB5D41-49A0-8531-8668-63E77BA1FA56}"/>
            </a:ext>
          </a:extLst>
        </xdr:cNvPr>
        <xdr:cNvCxnSpPr>
          <a:cxnSpLocks/>
        </xdr:cNvCxnSpPr>
      </xdr:nvCxnSpPr>
      <xdr:spPr>
        <a:xfrm>
          <a:off x="2576617" y="5359724"/>
          <a:ext cx="6477569" cy="0"/>
        </a:xfrm>
        <a:prstGeom prst="line">
          <a:avLst/>
        </a:prstGeom>
        <a:ln w="19050">
          <a:solidFill>
            <a:srgbClr val="00304D"/>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2</xdr:col>
      <xdr:colOff>614467</xdr:colOff>
      <xdr:row>15</xdr:row>
      <xdr:rowOff>125010</xdr:rowOff>
    </xdr:from>
    <xdr:to>
      <xdr:col>2</xdr:col>
      <xdr:colOff>614467</xdr:colOff>
      <xdr:row>16</xdr:row>
      <xdr:rowOff>132177</xdr:rowOff>
    </xdr:to>
    <xdr:cxnSp macro="">
      <xdr:nvCxnSpPr>
        <xdr:cNvPr id="31" name="Conector recto 30">
          <a:extLst>
            <a:ext uri="{FF2B5EF4-FFF2-40B4-BE49-F238E27FC236}">
              <a16:creationId xmlns:a16="http://schemas.microsoft.com/office/drawing/2014/main" id="{A8ED72F0-F37A-FBA6-8E04-E9F8FE9B48C3}"/>
            </a:ext>
          </a:extLst>
        </xdr:cNvPr>
        <xdr:cNvCxnSpPr>
          <a:cxnSpLocks/>
        </xdr:cNvCxnSpPr>
      </xdr:nvCxnSpPr>
      <xdr:spPr>
        <a:xfrm flipV="1">
          <a:off x="2576617" y="5182785"/>
          <a:ext cx="0" cy="188142"/>
        </a:xfrm>
        <a:prstGeom prst="line">
          <a:avLst/>
        </a:prstGeom>
        <a:ln w="19050">
          <a:solidFill>
            <a:srgbClr val="00304D"/>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9</xdr:col>
      <xdr:colOff>813211</xdr:colOff>
      <xdr:row>15</xdr:row>
      <xdr:rowOff>125010</xdr:rowOff>
    </xdr:from>
    <xdr:to>
      <xdr:col>9</xdr:col>
      <xdr:colOff>813211</xdr:colOff>
      <xdr:row>16</xdr:row>
      <xdr:rowOff>132177</xdr:rowOff>
    </xdr:to>
    <xdr:cxnSp macro="">
      <xdr:nvCxnSpPr>
        <xdr:cNvPr id="32" name="Conector recto 31">
          <a:extLst>
            <a:ext uri="{FF2B5EF4-FFF2-40B4-BE49-F238E27FC236}">
              <a16:creationId xmlns:a16="http://schemas.microsoft.com/office/drawing/2014/main" id="{81328D09-62CD-F60C-DABE-7E3A4221B86B}"/>
            </a:ext>
          </a:extLst>
        </xdr:cNvPr>
        <xdr:cNvCxnSpPr>
          <a:cxnSpLocks/>
        </xdr:cNvCxnSpPr>
      </xdr:nvCxnSpPr>
      <xdr:spPr>
        <a:xfrm flipV="1">
          <a:off x="9042811" y="5182785"/>
          <a:ext cx="0" cy="188142"/>
        </a:xfrm>
        <a:prstGeom prst="line">
          <a:avLst/>
        </a:prstGeom>
        <a:ln w="19050">
          <a:solidFill>
            <a:srgbClr val="00304D"/>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6</xdr:col>
      <xdr:colOff>423967</xdr:colOff>
      <xdr:row>15</xdr:row>
      <xdr:rowOff>96435</xdr:rowOff>
    </xdr:from>
    <xdr:to>
      <xdr:col>6</xdr:col>
      <xdr:colOff>423967</xdr:colOff>
      <xdr:row>17</xdr:row>
      <xdr:rowOff>166925</xdr:rowOff>
    </xdr:to>
    <xdr:cxnSp macro="">
      <xdr:nvCxnSpPr>
        <xdr:cNvPr id="33" name="Conector recto 32">
          <a:extLst>
            <a:ext uri="{FF2B5EF4-FFF2-40B4-BE49-F238E27FC236}">
              <a16:creationId xmlns:a16="http://schemas.microsoft.com/office/drawing/2014/main" id="{0771EEAF-91FB-7621-FD75-8C16514B5133}"/>
            </a:ext>
          </a:extLst>
        </xdr:cNvPr>
        <xdr:cNvCxnSpPr>
          <a:cxnSpLocks/>
        </xdr:cNvCxnSpPr>
      </xdr:nvCxnSpPr>
      <xdr:spPr>
        <a:xfrm flipV="1">
          <a:off x="5967517" y="5154210"/>
          <a:ext cx="0" cy="432440"/>
        </a:xfrm>
        <a:prstGeom prst="line">
          <a:avLst/>
        </a:prstGeom>
        <a:ln w="19050">
          <a:solidFill>
            <a:srgbClr val="00304D"/>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19</xdr:col>
      <xdr:colOff>701434</xdr:colOff>
      <xdr:row>47</xdr:row>
      <xdr:rowOff>122313</xdr:rowOff>
    </xdr:from>
    <xdr:to>
      <xdr:col>19</xdr:col>
      <xdr:colOff>701434</xdr:colOff>
      <xdr:row>52</xdr:row>
      <xdr:rowOff>8510</xdr:rowOff>
    </xdr:to>
    <xdr:cxnSp macro="">
      <xdr:nvCxnSpPr>
        <xdr:cNvPr id="38" name="Conector recto 37">
          <a:extLst>
            <a:ext uri="{FF2B5EF4-FFF2-40B4-BE49-F238E27FC236}">
              <a16:creationId xmlns:a16="http://schemas.microsoft.com/office/drawing/2014/main" id="{057C389C-DBEB-11DD-34C1-2AD5EA77A35A}"/>
            </a:ext>
          </a:extLst>
        </xdr:cNvPr>
        <xdr:cNvCxnSpPr>
          <a:cxnSpLocks/>
        </xdr:cNvCxnSpPr>
      </xdr:nvCxnSpPr>
      <xdr:spPr>
        <a:xfrm>
          <a:off x="16874884" y="10971288"/>
          <a:ext cx="0" cy="791072"/>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155417</xdr:colOff>
      <xdr:row>49</xdr:row>
      <xdr:rowOff>155899</xdr:rowOff>
    </xdr:from>
    <xdr:to>
      <xdr:col>24</xdr:col>
      <xdr:colOff>194086</xdr:colOff>
      <xdr:row>49</xdr:row>
      <xdr:rowOff>155899</xdr:rowOff>
    </xdr:to>
    <xdr:cxnSp macro="">
      <xdr:nvCxnSpPr>
        <xdr:cNvPr id="39" name="Conector recto 38">
          <a:extLst>
            <a:ext uri="{FF2B5EF4-FFF2-40B4-BE49-F238E27FC236}">
              <a16:creationId xmlns:a16="http://schemas.microsoft.com/office/drawing/2014/main" id="{B9D6AF47-784F-7C59-2A93-1A9D593536B0}"/>
            </a:ext>
          </a:extLst>
        </xdr:cNvPr>
        <xdr:cNvCxnSpPr>
          <a:cxnSpLocks/>
        </xdr:cNvCxnSpPr>
      </xdr:nvCxnSpPr>
      <xdr:spPr>
        <a:xfrm>
          <a:off x="14042867" y="11366824"/>
          <a:ext cx="6134669" cy="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155417</xdr:colOff>
      <xdr:row>49</xdr:row>
      <xdr:rowOff>155899</xdr:rowOff>
    </xdr:from>
    <xdr:to>
      <xdr:col>16</xdr:col>
      <xdr:colOff>155417</xdr:colOff>
      <xdr:row>51</xdr:row>
      <xdr:rowOff>148601</xdr:rowOff>
    </xdr:to>
    <xdr:cxnSp macro="">
      <xdr:nvCxnSpPr>
        <xdr:cNvPr id="40" name="Conector recto 39">
          <a:extLst>
            <a:ext uri="{FF2B5EF4-FFF2-40B4-BE49-F238E27FC236}">
              <a16:creationId xmlns:a16="http://schemas.microsoft.com/office/drawing/2014/main" id="{A76132D8-80BF-4DDD-2009-88FEA37E6D17}"/>
            </a:ext>
          </a:extLst>
        </xdr:cNvPr>
        <xdr:cNvCxnSpPr>
          <a:cxnSpLocks/>
        </xdr:cNvCxnSpPr>
      </xdr:nvCxnSpPr>
      <xdr:spPr>
        <a:xfrm>
          <a:off x="14042867" y="11366824"/>
          <a:ext cx="0" cy="354652"/>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194086</xdr:colOff>
      <xdr:row>49</xdr:row>
      <xdr:rowOff>155899</xdr:rowOff>
    </xdr:from>
    <xdr:to>
      <xdr:col>24</xdr:col>
      <xdr:colOff>194086</xdr:colOff>
      <xdr:row>51</xdr:row>
      <xdr:rowOff>148601</xdr:rowOff>
    </xdr:to>
    <xdr:cxnSp macro="">
      <xdr:nvCxnSpPr>
        <xdr:cNvPr id="41" name="Conector recto 40">
          <a:extLst>
            <a:ext uri="{FF2B5EF4-FFF2-40B4-BE49-F238E27FC236}">
              <a16:creationId xmlns:a16="http://schemas.microsoft.com/office/drawing/2014/main" id="{7852063B-4237-ED02-A6F8-75A117E6161C}"/>
            </a:ext>
          </a:extLst>
        </xdr:cNvPr>
        <xdr:cNvCxnSpPr>
          <a:cxnSpLocks/>
        </xdr:cNvCxnSpPr>
      </xdr:nvCxnSpPr>
      <xdr:spPr>
        <a:xfrm>
          <a:off x="20177536" y="11366824"/>
          <a:ext cx="0" cy="354652"/>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644284</xdr:colOff>
      <xdr:row>47</xdr:row>
      <xdr:rowOff>122313</xdr:rowOff>
    </xdr:from>
    <xdr:to>
      <xdr:col>16</xdr:col>
      <xdr:colOff>644284</xdr:colOff>
      <xdr:row>52</xdr:row>
      <xdr:rowOff>8510</xdr:rowOff>
    </xdr:to>
    <xdr:cxnSp macro="">
      <xdr:nvCxnSpPr>
        <xdr:cNvPr id="42" name="Conector recto 41">
          <a:extLst>
            <a:ext uri="{FF2B5EF4-FFF2-40B4-BE49-F238E27FC236}">
              <a16:creationId xmlns:a16="http://schemas.microsoft.com/office/drawing/2014/main" id="{B884A774-BA7F-2EDB-F833-9ED0ACBCBE8B}"/>
            </a:ext>
          </a:extLst>
        </xdr:cNvPr>
        <xdr:cNvCxnSpPr>
          <a:cxnSpLocks/>
        </xdr:cNvCxnSpPr>
      </xdr:nvCxnSpPr>
      <xdr:spPr>
        <a:xfrm>
          <a:off x="14531734" y="10971288"/>
          <a:ext cx="0" cy="791072"/>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98267</xdr:colOff>
      <xdr:row>49</xdr:row>
      <xdr:rowOff>155899</xdr:rowOff>
    </xdr:from>
    <xdr:to>
      <xdr:col>13</xdr:col>
      <xdr:colOff>98267</xdr:colOff>
      <xdr:row>51</xdr:row>
      <xdr:rowOff>148601</xdr:rowOff>
    </xdr:to>
    <xdr:cxnSp macro="">
      <xdr:nvCxnSpPr>
        <xdr:cNvPr id="44" name="Conector recto 43">
          <a:extLst>
            <a:ext uri="{FF2B5EF4-FFF2-40B4-BE49-F238E27FC236}">
              <a16:creationId xmlns:a16="http://schemas.microsoft.com/office/drawing/2014/main" id="{D0FDEAF7-8029-205E-CDB8-9B88B6ECB581}"/>
            </a:ext>
          </a:extLst>
        </xdr:cNvPr>
        <xdr:cNvCxnSpPr>
          <a:cxnSpLocks/>
        </xdr:cNvCxnSpPr>
      </xdr:nvCxnSpPr>
      <xdr:spPr>
        <a:xfrm>
          <a:off x="11699717" y="11366824"/>
          <a:ext cx="0" cy="354652"/>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136936</xdr:colOff>
      <xdr:row>49</xdr:row>
      <xdr:rowOff>155899</xdr:rowOff>
    </xdr:from>
    <xdr:to>
      <xdr:col>21</xdr:col>
      <xdr:colOff>136936</xdr:colOff>
      <xdr:row>51</xdr:row>
      <xdr:rowOff>148601</xdr:rowOff>
    </xdr:to>
    <xdr:cxnSp macro="">
      <xdr:nvCxnSpPr>
        <xdr:cNvPr id="45" name="Conector recto 44">
          <a:extLst>
            <a:ext uri="{FF2B5EF4-FFF2-40B4-BE49-F238E27FC236}">
              <a16:creationId xmlns:a16="http://schemas.microsoft.com/office/drawing/2014/main" id="{6C12C38C-CB09-9593-E36E-C1537048E6CA}"/>
            </a:ext>
          </a:extLst>
        </xdr:cNvPr>
        <xdr:cNvCxnSpPr>
          <a:cxnSpLocks/>
        </xdr:cNvCxnSpPr>
      </xdr:nvCxnSpPr>
      <xdr:spPr>
        <a:xfrm>
          <a:off x="17834386" y="11366824"/>
          <a:ext cx="0" cy="354652"/>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643042</xdr:colOff>
      <xdr:row>22</xdr:row>
      <xdr:rowOff>159074</xdr:rowOff>
    </xdr:from>
    <xdr:to>
      <xdr:col>9</xdr:col>
      <xdr:colOff>853161</xdr:colOff>
      <xdr:row>22</xdr:row>
      <xdr:rowOff>159074</xdr:rowOff>
    </xdr:to>
    <xdr:cxnSp macro="">
      <xdr:nvCxnSpPr>
        <xdr:cNvPr id="46" name="Conector recto 45">
          <a:extLst>
            <a:ext uri="{FF2B5EF4-FFF2-40B4-BE49-F238E27FC236}">
              <a16:creationId xmlns:a16="http://schemas.microsoft.com/office/drawing/2014/main" id="{4F870075-4571-238F-0B65-D42954CC1B1A}"/>
            </a:ext>
          </a:extLst>
        </xdr:cNvPr>
        <xdr:cNvCxnSpPr>
          <a:cxnSpLocks/>
        </xdr:cNvCxnSpPr>
      </xdr:nvCxnSpPr>
      <xdr:spPr>
        <a:xfrm>
          <a:off x="2605192" y="6483674"/>
          <a:ext cx="6477569" cy="0"/>
        </a:xfrm>
        <a:prstGeom prst="line">
          <a:avLst/>
        </a:prstGeom>
        <a:ln w="19050">
          <a:solidFill>
            <a:srgbClr val="00304D"/>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2</xdr:col>
      <xdr:colOff>652567</xdr:colOff>
      <xdr:row>22</xdr:row>
      <xdr:rowOff>172635</xdr:rowOff>
    </xdr:from>
    <xdr:to>
      <xdr:col>2</xdr:col>
      <xdr:colOff>652567</xdr:colOff>
      <xdr:row>23</xdr:row>
      <xdr:rowOff>179802</xdr:rowOff>
    </xdr:to>
    <xdr:cxnSp macro="">
      <xdr:nvCxnSpPr>
        <xdr:cNvPr id="47" name="Conector recto 46">
          <a:extLst>
            <a:ext uri="{FF2B5EF4-FFF2-40B4-BE49-F238E27FC236}">
              <a16:creationId xmlns:a16="http://schemas.microsoft.com/office/drawing/2014/main" id="{073A0E00-C780-3057-9598-1AF29E0BB3BC}"/>
            </a:ext>
          </a:extLst>
        </xdr:cNvPr>
        <xdr:cNvCxnSpPr>
          <a:cxnSpLocks/>
        </xdr:cNvCxnSpPr>
      </xdr:nvCxnSpPr>
      <xdr:spPr>
        <a:xfrm flipV="1">
          <a:off x="2614717" y="6497235"/>
          <a:ext cx="0" cy="188142"/>
        </a:xfrm>
        <a:prstGeom prst="line">
          <a:avLst/>
        </a:prstGeom>
        <a:ln w="19050">
          <a:solidFill>
            <a:srgbClr val="00304D"/>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9</xdr:col>
      <xdr:colOff>851311</xdr:colOff>
      <xdr:row>22</xdr:row>
      <xdr:rowOff>172635</xdr:rowOff>
    </xdr:from>
    <xdr:to>
      <xdr:col>9</xdr:col>
      <xdr:colOff>851311</xdr:colOff>
      <xdr:row>23</xdr:row>
      <xdr:rowOff>179802</xdr:rowOff>
    </xdr:to>
    <xdr:cxnSp macro="">
      <xdr:nvCxnSpPr>
        <xdr:cNvPr id="48" name="Conector recto 47">
          <a:extLst>
            <a:ext uri="{FF2B5EF4-FFF2-40B4-BE49-F238E27FC236}">
              <a16:creationId xmlns:a16="http://schemas.microsoft.com/office/drawing/2014/main" id="{9028FAF9-EEBA-A466-20C7-84AAD7016FB8}"/>
            </a:ext>
          </a:extLst>
        </xdr:cNvPr>
        <xdr:cNvCxnSpPr>
          <a:cxnSpLocks/>
        </xdr:cNvCxnSpPr>
      </xdr:nvCxnSpPr>
      <xdr:spPr>
        <a:xfrm flipV="1">
          <a:off x="9080911" y="6497235"/>
          <a:ext cx="0" cy="188142"/>
        </a:xfrm>
        <a:prstGeom prst="line">
          <a:avLst/>
        </a:prstGeom>
        <a:ln w="19050">
          <a:solidFill>
            <a:srgbClr val="00304D"/>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6</xdr:col>
      <xdr:colOff>404917</xdr:colOff>
      <xdr:row>21</xdr:row>
      <xdr:rowOff>29760</xdr:rowOff>
    </xdr:from>
    <xdr:to>
      <xdr:col>6</xdr:col>
      <xdr:colOff>404917</xdr:colOff>
      <xdr:row>23</xdr:row>
      <xdr:rowOff>100250</xdr:rowOff>
    </xdr:to>
    <xdr:cxnSp macro="">
      <xdr:nvCxnSpPr>
        <xdr:cNvPr id="49" name="Conector recto 48">
          <a:extLst>
            <a:ext uri="{FF2B5EF4-FFF2-40B4-BE49-F238E27FC236}">
              <a16:creationId xmlns:a16="http://schemas.microsoft.com/office/drawing/2014/main" id="{77774C65-18CF-2A43-91B0-4BA91D9D43C1}"/>
            </a:ext>
          </a:extLst>
        </xdr:cNvPr>
        <xdr:cNvCxnSpPr>
          <a:cxnSpLocks/>
        </xdr:cNvCxnSpPr>
      </xdr:nvCxnSpPr>
      <xdr:spPr>
        <a:xfrm flipV="1">
          <a:off x="5948467" y="6173385"/>
          <a:ext cx="0" cy="432440"/>
        </a:xfrm>
        <a:prstGeom prst="line">
          <a:avLst/>
        </a:prstGeom>
        <a:ln w="19050">
          <a:solidFill>
            <a:srgbClr val="00304D"/>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xdr:col>
      <xdr:colOff>104775</xdr:colOff>
      <xdr:row>2</xdr:row>
      <xdr:rowOff>104775</xdr:rowOff>
    </xdr:from>
    <xdr:to>
      <xdr:col>12</xdr:col>
      <xdr:colOff>628650</xdr:colOff>
      <xdr:row>2</xdr:row>
      <xdr:rowOff>619125</xdr:rowOff>
    </xdr:to>
    <xdr:sp macro="" textlink="">
      <xdr:nvSpPr>
        <xdr:cNvPr id="59" name="Rectángulo: esquinas redondeadas 58">
          <a:extLst>
            <a:ext uri="{FF2B5EF4-FFF2-40B4-BE49-F238E27FC236}">
              <a16:creationId xmlns:a16="http://schemas.microsoft.com/office/drawing/2014/main" id="{0B7E29A8-1C48-82FD-4A61-31273DA8E04F}"/>
            </a:ext>
          </a:extLst>
        </xdr:cNvPr>
        <xdr:cNvSpPr/>
      </xdr:nvSpPr>
      <xdr:spPr>
        <a:xfrm>
          <a:off x="866775" y="847725"/>
          <a:ext cx="10677525" cy="514350"/>
        </a:xfrm>
        <a:prstGeom prst="roundRect">
          <a:avLst/>
        </a:prstGeom>
        <a:solidFill>
          <a:sysClr val="window" lastClr="FFFFFF"/>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400" b="1">
              <a:solidFill>
                <a:srgbClr val="47AD23"/>
              </a:solidFill>
              <a:latin typeface="Arial Narrow" panose="020B0606020202030204" pitchFamily="34" charset="0"/>
              <a:cs typeface="Calibri" panose="020F0502020204030204" pitchFamily="34" charset="0"/>
            </a:rPr>
            <a:t>2- ¿CUÁL ES EL PROBLEMA</a:t>
          </a:r>
          <a:r>
            <a:rPr lang="es-CO" sz="2400" b="1" baseline="0">
              <a:solidFill>
                <a:srgbClr val="47AD23"/>
              </a:solidFill>
              <a:latin typeface="Arial Narrow" panose="020B0606020202030204" pitchFamily="34" charset="0"/>
              <a:cs typeface="Calibri" panose="020F0502020204030204" pitchFamily="34" charset="0"/>
            </a:rPr>
            <a:t> O NECESIDAD?</a:t>
          </a:r>
          <a:endParaRPr lang="es-CO" sz="2400" b="1">
            <a:solidFill>
              <a:srgbClr val="47AD23"/>
            </a:solidFill>
            <a:latin typeface="Arial Narrow" panose="020B0606020202030204" pitchFamily="34" charset="0"/>
            <a:ea typeface="Tahoma" panose="020B0604030504040204" pitchFamily="34" charset="0"/>
            <a:cs typeface="Calibri" panose="020F0502020204030204" pitchFamily="34" charset="0"/>
          </a:endParaRPr>
        </a:p>
      </xdr:txBody>
    </xdr:sp>
    <xdr:clientData/>
  </xdr:twoCellAnchor>
  <xdr:twoCellAnchor editAs="oneCell">
    <xdr:from>
      <xdr:col>6</xdr:col>
      <xdr:colOff>0</xdr:colOff>
      <xdr:row>0</xdr:row>
      <xdr:rowOff>95250</xdr:rowOff>
    </xdr:from>
    <xdr:to>
      <xdr:col>6</xdr:col>
      <xdr:colOff>771525</xdr:colOff>
      <xdr:row>2</xdr:row>
      <xdr:rowOff>77554</xdr:rowOff>
    </xdr:to>
    <xdr:pic>
      <xdr:nvPicPr>
        <xdr:cNvPr id="2" name="Imagen 1" descr="Forma&#10;&#10;Descripción generada automáticamente con confianza media">
          <a:hlinkClick xmlns:r="http://schemas.openxmlformats.org/officeDocument/2006/relationships" r:id="rId1"/>
          <a:extLst>
            <a:ext uri="{FF2B5EF4-FFF2-40B4-BE49-F238E27FC236}">
              <a16:creationId xmlns:a16="http://schemas.microsoft.com/office/drawing/2014/main" id="{B3A1307E-AB32-4A5B-9160-EE853DAA1246}"/>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5543550" y="95250"/>
          <a:ext cx="771525" cy="72525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1</xdr:colOff>
      <xdr:row>2</xdr:row>
      <xdr:rowOff>0</xdr:rowOff>
    </xdr:from>
    <xdr:to>
      <xdr:col>13</xdr:col>
      <xdr:colOff>1</xdr:colOff>
      <xdr:row>2</xdr:row>
      <xdr:rowOff>514350</xdr:rowOff>
    </xdr:to>
    <xdr:sp macro="" textlink="">
      <xdr:nvSpPr>
        <xdr:cNvPr id="33" name="Rectángulo: esquinas redondeadas 32">
          <a:extLst>
            <a:ext uri="{FF2B5EF4-FFF2-40B4-BE49-F238E27FC236}">
              <a16:creationId xmlns:a16="http://schemas.microsoft.com/office/drawing/2014/main" id="{F0E12971-980C-3B00-B620-51007763F4C5}"/>
            </a:ext>
          </a:extLst>
        </xdr:cNvPr>
        <xdr:cNvSpPr/>
      </xdr:nvSpPr>
      <xdr:spPr>
        <a:xfrm>
          <a:off x="1647826" y="752475"/>
          <a:ext cx="8972550" cy="514350"/>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3- ¿QUIEN ES EL PROTAGONISTA</a:t>
          </a:r>
          <a:r>
            <a:rPr lang="es-CO" sz="2000" b="1" baseline="0">
              <a:solidFill>
                <a:srgbClr val="47AD23"/>
              </a:solidFill>
              <a:latin typeface="Arial Narrow" panose="020B0606020202030204" pitchFamily="34" charset="0"/>
            </a:rPr>
            <a:t>?</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7</xdr:col>
      <xdr:colOff>180975</xdr:colOff>
      <xdr:row>0</xdr:row>
      <xdr:rowOff>0</xdr:rowOff>
    </xdr:from>
    <xdr:to>
      <xdr:col>8</xdr:col>
      <xdr:colOff>190500</xdr:colOff>
      <xdr:row>1</xdr:row>
      <xdr:rowOff>534754</xdr:rowOff>
    </xdr:to>
    <xdr:pic>
      <xdr:nvPicPr>
        <xdr:cNvPr id="2" name="Imagen 1" descr="Forma&#10;&#10;Descripción generada automáticamente con confianza media">
          <a:hlinkClick xmlns:r="http://schemas.openxmlformats.org/officeDocument/2006/relationships" r:id="rId1"/>
          <a:extLst>
            <a:ext uri="{FF2B5EF4-FFF2-40B4-BE49-F238E27FC236}">
              <a16:creationId xmlns:a16="http://schemas.microsoft.com/office/drawing/2014/main" id="{1610BE4B-E14A-41F8-8FB0-4174A8A061A1}"/>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6172200" y="0"/>
          <a:ext cx="771525" cy="72525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657225</xdr:colOff>
      <xdr:row>24</xdr:row>
      <xdr:rowOff>95250</xdr:rowOff>
    </xdr:from>
    <xdr:to>
      <xdr:col>7</xdr:col>
      <xdr:colOff>114300</xdr:colOff>
      <xdr:row>34</xdr:row>
      <xdr:rowOff>7389</xdr:rowOff>
    </xdr:to>
    <xdr:pic>
      <xdr:nvPicPr>
        <xdr:cNvPr id="89325" name="Imagen 46" descr="Diagrama&#10;&#10;Descripción generada automáticamente">
          <a:extLst>
            <a:ext uri="{FF2B5EF4-FFF2-40B4-BE49-F238E27FC236}">
              <a16:creationId xmlns:a16="http://schemas.microsoft.com/office/drawing/2014/main" id="{11D50A1E-B8BF-3CBB-7A74-E2A077CFEB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34444" b="11359"/>
        <a:stretch>
          <a:fillRect/>
        </a:stretch>
      </xdr:blipFill>
      <xdr:spPr bwMode="auto">
        <a:xfrm>
          <a:off x="657225" y="6781800"/>
          <a:ext cx="4791075" cy="20076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12</xdr:col>
      <xdr:colOff>590550</xdr:colOff>
      <xdr:row>3</xdr:row>
      <xdr:rowOff>514350</xdr:rowOff>
    </xdr:to>
    <xdr:sp macro="" textlink="">
      <xdr:nvSpPr>
        <xdr:cNvPr id="31" name="Rectángulo: esquinas redondeadas 30">
          <a:extLst>
            <a:ext uri="{FF2B5EF4-FFF2-40B4-BE49-F238E27FC236}">
              <a16:creationId xmlns:a16="http://schemas.microsoft.com/office/drawing/2014/main" id="{AD314340-E29A-4949-565C-319BDC69DB35}"/>
            </a:ext>
          </a:extLst>
        </xdr:cNvPr>
        <xdr:cNvSpPr/>
      </xdr:nvSpPr>
      <xdr:spPr>
        <a:xfrm>
          <a:off x="762000" y="847725"/>
          <a:ext cx="8972550" cy="514350"/>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4- ¿CUAL ES LA SOLUCIÓN Y LA PROPUESTA DE VALOR</a:t>
          </a:r>
          <a:r>
            <a:rPr lang="es-CO" sz="2000" b="1" baseline="0">
              <a:solidFill>
                <a:srgbClr val="47AD23"/>
              </a:solidFill>
              <a:latin typeface="Arial Narrow" panose="020B0606020202030204" pitchFamily="34" charset="0"/>
            </a:rPr>
            <a:t>?</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6</xdr:col>
      <xdr:colOff>428625</xdr:colOff>
      <xdr:row>0</xdr:row>
      <xdr:rowOff>47625</xdr:rowOff>
    </xdr:from>
    <xdr:to>
      <xdr:col>7</xdr:col>
      <xdr:colOff>438150</xdr:colOff>
      <xdr:row>2</xdr:row>
      <xdr:rowOff>191854</xdr:rowOff>
    </xdr:to>
    <xdr:pic>
      <xdr:nvPicPr>
        <xdr:cNvPr id="2" name="Imagen 1" descr="Forma&#10;&#10;Descripción generada automáticamente con confianza media">
          <a:hlinkClick xmlns:r="http://schemas.openxmlformats.org/officeDocument/2006/relationships" r:id="rId2"/>
          <a:extLst>
            <a:ext uri="{FF2B5EF4-FFF2-40B4-BE49-F238E27FC236}">
              <a16:creationId xmlns:a16="http://schemas.microsoft.com/office/drawing/2014/main" id="{09F0A734-F1E9-470A-897D-CC45909DDA6B}"/>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89564" t="4331" r="4406" b="85594"/>
        <a:stretch/>
      </xdr:blipFill>
      <xdr:spPr bwMode="auto">
        <a:xfrm>
          <a:off x="5000625" y="47625"/>
          <a:ext cx="771525" cy="72525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3</xdr:row>
      <xdr:rowOff>0</xdr:rowOff>
    </xdr:from>
    <xdr:to>
      <xdr:col>12</xdr:col>
      <xdr:colOff>590550</xdr:colOff>
      <xdr:row>3</xdr:row>
      <xdr:rowOff>514350</xdr:rowOff>
    </xdr:to>
    <xdr:sp macro="" textlink="">
      <xdr:nvSpPr>
        <xdr:cNvPr id="42" name="Rectángulo: esquinas redondeadas 41">
          <a:extLst>
            <a:ext uri="{FF2B5EF4-FFF2-40B4-BE49-F238E27FC236}">
              <a16:creationId xmlns:a16="http://schemas.microsoft.com/office/drawing/2014/main" id="{155B29F3-D125-A9B0-27D0-36C879146136}"/>
            </a:ext>
          </a:extLst>
        </xdr:cNvPr>
        <xdr:cNvSpPr/>
      </xdr:nvSpPr>
      <xdr:spPr>
        <a:xfrm>
          <a:off x="762000" y="847725"/>
          <a:ext cx="8972550" cy="514350"/>
        </a:xfrm>
        <a:prstGeom prst="roundRect">
          <a:avLst/>
        </a:prstGeom>
        <a:solidFill>
          <a:schemeClr val="bg1"/>
        </a:solidFill>
        <a:ln>
          <a:solidFill>
            <a:srgbClr val="47AD2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5- ANÁLISIS</a:t>
          </a:r>
          <a:r>
            <a:rPr lang="es-CO" sz="2000" b="1" baseline="0">
              <a:solidFill>
                <a:srgbClr val="47AD23"/>
              </a:solidFill>
              <a:latin typeface="Arial Narrow" panose="020B0606020202030204" pitchFamily="34" charset="0"/>
            </a:rPr>
            <a:t> DE LA </a:t>
          </a:r>
          <a:r>
            <a:rPr lang="es-CO" sz="2000" b="1">
              <a:solidFill>
                <a:srgbClr val="47AD23"/>
              </a:solidFill>
              <a:latin typeface="Arial Narrow" panose="020B0606020202030204" pitchFamily="34" charset="0"/>
            </a:rPr>
            <a:t>COMPETENCIA</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6</xdr:col>
      <xdr:colOff>361950</xdr:colOff>
      <xdr:row>0</xdr:row>
      <xdr:rowOff>95250</xdr:rowOff>
    </xdr:from>
    <xdr:to>
      <xdr:col>7</xdr:col>
      <xdr:colOff>371475</xdr:colOff>
      <xdr:row>2</xdr:row>
      <xdr:rowOff>239479</xdr:rowOff>
    </xdr:to>
    <xdr:pic>
      <xdr:nvPicPr>
        <xdr:cNvPr id="14" name="Imagen 13" descr="Forma&#10;&#10;Descripción generada automáticamente con confianza media">
          <a:hlinkClick xmlns:r="http://schemas.openxmlformats.org/officeDocument/2006/relationships" r:id="rId1"/>
          <a:extLst>
            <a:ext uri="{FF2B5EF4-FFF2-40B4-BE49-F238E27FC236}">
              <a16:creationId xmlns:a16="http://schemas.microsoft.com/office/drawing/2014/main" id="{4483ED45-6768-4F19-AD90-215BECA0D70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4933950" y="95250"/>
          <a:ext cx="771525" cy="72525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3</xdr:row>
      <xdr:rowOff>0</xdr:rowOff>
    </xdr:from>
    <xdr:to>
      <xdr:col>12</xdr:col>
      <xdr:colOff>590550</xdr:colOff>
      <xdr:row>3</xdr:row>
      <xdr:rowOff>514350</xdr:rowOff>
    </xdr:to>
    <xdr:sp macro="" textlink="">
      <xdr:nvSpPr>
        <xdr:cNvPr id="43" name="Rectángulo: esquinas redondeadas 42">
          <a:extLst>
            <a:ext uri="{FF2B5EF4-FFF2-40B4-BE49-F238E27FC236}">
              <a16:creationId xmlns:a16="http://schemas.microsoft.com/office/drawing/2014/main" id="{44438B25-5D03-6828-2C37-B70110530D94}"/>
            </a:ext>
          </a:extLst>
        </xdr:cNvPr>
        <xdr:cNvSpPr/>
      </xdr:nvSpPr>
      <xdr:spPr>
        <a:xfrm>
          <a:off x="762000" y="848591"/>
          <a:ext cx="8972550" cy="514350"/>
        </a:xfrm>
        <a:prstGeom prst="roundRect">
          <a:avLst/>
        </a:prstGeom>
        <a:solidFill>
          <a:schemeClr val="bg1"/>
        </a:solidFill>
        <a:ln>
          <a:solidFill>
            <a:srgbClr val="39A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rgbClr val="47AD23"/>
              </a:solidFill>
              <a:latin typeface="Arial Narrow" panose="020B0606020202030204" pitchFamily="34" charset="0"/>
            </a:rPr>
            <a:t>6- CANALES</a:t>
          </a:r>
          <a:endParaRPr lang="es-CO" sz="2000" b="1">
            <a:solidFill>
              <a:srgbClr val="47AD23"/>
            </a:solidFill>
            <a:latin typeface="Arial Narrow" panose="020B0606020202030204" pitchFamily="34" charset="0"/>
            <a:ea typeface="Tahoma" panose="020B0604030504040204" pitchFamily="34" charset="0"/>
            <a:cs typeface="Tahoma" panose="020B0604030504040204" pitchFamily="34" charset="0"/>
          </a:endParaRPr>
        </a:p>
      </xdr:txBody>
    </xdr:sp>
    <xdr:clientData/>
  </xdr:twoCellAnchor>
  <xdr:twoCellAnchor editAs="oneCell">
    <xdr:from>
      <xdr:col>6</xdr:col>
      <xdr:colOff>329046</xdr:colOff>
      <xdr:row>0</xdr:row>
      <xdr:rowOff>60614</xdr:rowOff>
    </xdr:from>
    <xdr:to>
      <xdr:col>7</xdr:col>
      <xdr:colOff>338571</xdr:colOff>
      <xdr:row>2</xdr:row>
      <xdr:rowOff>205709</xdr:rowOff>
    </xdr:to>
    <xdr:pic>
      <xdr:nvPicPr>
        <xdr:cNvPr id="9" name="Imagen 8" descr="Forma&#10;&#10;Descripción generada automáticamente con confianza media">
          <a:hlinkClick xmlns:r="http://schemas.openxmlformats.org/officeDocument/2006/relationships" r:id="rId1"/>
          <a:extLst>
            <a:ext uri="{FF2B5EF4-FFF2-40B4-BE49-F238E27FC236}">
              <a16:creationId xmlns:a16="http://schemas.microsoft.com/office/drawing/2014/main" id="{581811F7-BBA3-428B-AFBF-BEC2B12887E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9564" t="4331" r="4406" b="85594"/>
        <a:stretch/>
      </xdr:blipFill>
      <xdr:spPr bwMode="auto">
        <a:xfrm>
          <a:off x="4901046" y="60614"/>
          <a:ext cx="771525" cy="725254"/>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5:E10"/>
  <sheetViews>
    <sheetView workbookViewId="0">
      <selection activeCell="E7" sqref="E7"/>
    </sheetView>
  </sheetViews>
  <sheetFormatPr baseColWidth="10" defaultColWidth="11.42578125" defaultRowHeight="15" x14ac:dyDescent="0.25"/>
  <cols>
    <col min="2" max="2" width="14.7109375" bestFit="1" customWidth="1"/>
    <col min="5" max="5" width="26.140625" bestFit="1" customWidth="1"/>
  </cols>
  <sheetData>
    <row r="5" spans="2:5" ht="30.75" customHeight="1" x14ac:dyDescent="0.3">
      <c r="B5" s="1" t="s">
        <v>0</v>
      </c>
      <c r="E5" t="s">
        <v>1</v>
      </c>
    </row>
    <row r="6" spans="2:5" ht="30.75" customHeight="1" x14ac:dyDescent="0.3">
      <c r="B6" s="1" t="s">
        <v>2</v>
      </c>
      <c r="E6" t="s">
        <v>3</v>
      </c>
    </row>
    <row r="7" spans="2:5" ht="30.75" customHeight="1" x14ac:dyDescent="0.3">
      <c r="B7" s="1" t="s">
        <v>4</v>
      </c>
    </row>
    <row r="8" spans="2:5" ht="30.75" customHeight="1" x14ac:dyDescent="0.3">
      <c r="B8" s="1" t="s">
        <v>5</v>
      </c>
    </row>
    <row r="9" spans="2:5" ht="30.75" customHeight="1" x14ac:dyDescent="0.3">
      <c r="B9" s="1" t="s">
        <v>6</v>
      </c>
    </row>
    <row r="10" spans="2:5" ht="18.75" x14ac:dyDescent="0.3">
      <c r="B10" s="1"/>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249977111117893"/>
  </sheetPr>
  <dimension ref="B2:T31"/>
  <sheetViews>
    <sheetView topLeftCell="A9" zoomScale="110" zoomScaleNormal="110" workbookViewId="0">
      <selection activeCell="J21" sqref="J21:L21"/>
    </sheetView>
  </sheetViews>
  <sheetFormatPr baseColWidth="10" defaultColWidth="11.42578125" defaultRowHeight="16.5" x14ac:dyDescent="0.25"/>
  <cols>
    <col min="1" max="16384" width="11.42578125" style="27"/>
  </cols>
  <sheetData>
    <row r="2" spans="2:20" ht="29.25" customHeight="1" x14ac:dyDescent="0.25"/>
    <row r="3" spans="2:20" ht="21" customHeight="1" x14ac:dyDescent="0.25"/>
    <row r="4" spans="2:20" ht="51" customHeight="1" x14ac:dyDescent="0.25">
      <c r="B4" s="251"/>
      <c r="C4" s="251"/>
      <c r="D4" s="251"/>
      <c r="E4" s="251"/>
      <c r="F4" s="251"/>
      <c r="G4" s="251"/>
      <c r="H4" s="251"/>
      <c r="I4" s="251"/>
      <c r="J4" s="251"/>
      <c r="K4" s="251"/>
      <c r="L4" s="251"/>
    </row>
    <row r="5" spans="2:20" ht="44.25" customHeight="1" x14ac:dyDescent="0.25">
      <c r="B5" s="293" t="s">
        <v>53</v>
      </c>
      <c r="C5" s="293"/>
      <c r="D5" s="293"/>
      <c r="E5" s="293"/>
      <c r="F5" s="293"/>
      <c r="G5" s="293"/>
      <c r="H5" s="293"/>
      <c r="I5" s="293"/>
      <c r="J5" s="293"/>
      <c r="K5" s="293"/>
      <c r="L5" s="293"/>
      <c r="M5" s="5"/>
      <c r="N5" s="5"/>
      <c r="O5" s="5"/>
      <c r="P5" s="5"/>
      <c r="Q5" s="5"/>
      <c r="R5" s="5"/>
      <c r="S5" s="5"/>
      <c r="T5" s="5"/>
    </row>
    <row r="6" spans="2:20" ht="57.75" customHeight="1" x14ac:dyDescent="0.25">
      <c r="B6" s="293"/>
      <c r="C6" s="293"/>
      <c r="D6" s="293"/>
      <c r="E6" s="293"/>
      <c r="F6" s="293"/>
      <c r="G6" s="293"/>
      <c r="H6" s="293"/>
      <c r="I6" s="293"/>
      <c r="J6" s="293"/>
      <c r="K6" s="293"/>
      <c r="L6" s="293"/>
      <c r="M6" s="5"/>
      <c r="N6" s="5"/>
      <c r="O6" s="5"/>
      <c r="P6" s="5"/>
      <c r="Q6" s="5"/>
      <c r="R6" s="5"/>
      <c r="S6" s="5"/>
      <c r="T6" s="5"/>
    </row>
    <row r="7" spans="2:20" ht="45" customHeight="1" x14ac:dyDescent="0.25">
      <c r="B7" s="293"/>
      <c r="C7" s="293"/>
      <c r="D7" s="293"/>
      <c r="E7" s="293"/>
      <c r="F7" s="293"/>
      <c r="G7" s="293"/>
      <c r="H7" s="293"/>
      <c r="I7" s="293"/>
      <c r="J7" s="293"/>
      <c r="K7" s="293"/>
      <c r="L7" s="293"/>
      <c r="M7" s="5"/>
      <c r="N7" s="5"/>
      <c r="O7" s="5"/>
      <c r="P7" s="5"/>
      <c r="Q7" s="5"/>
      <c r="R7" s="5"/>
      <c r="S7" s="5"/>
      <c r="T7" s="5"/>
    </row>
    <row r="8" spans="2:20" ht="33" customHeight="1" x14ac:dyDescent="0.25">
      <c r="B8" s="293"/>
      <c r="C8" s="293"/>
      <c r="D8" s="293"/>
      <c r="E8" s="293"/>
      <c r="F8" s="293"/>
      <c r="G8" s="293"/>
      <c r="H8" s="293"/>
      <c r="I8" s="293"/>
      <c r="J8" s="293"/>
      <c r="K8" s="293"/>
      <c r="L8" s="293"/>
      <c r="M8" s="5"/>
      <c r="N8" s="5"/>
      <c r="O8" s="5"/>
      <c r="P8" s="5"/>
      <c r="Q8" s="5"/>
      <c r="R8" s="5"/>
      <c r="S8" s="5"/>
      <c r="T8" s="5"/>
    </row>
    <row r="10" spans="2:20" x14ac:dyDescent="0.25">
      <c r="B10" s="290" t="s">
        <v>54</v>
      </c>
      <c r="C10" s="290"/>
      <c r="D10" s="290"/>
      <c r="E10" s="290" t="s">
        <v>55</v>
      </c>
      <c r="F10" s="290"/>
      <c r="G10" s="290" t="s">
        <v>56</v>
      </c>
      <c r="H10" s="290"/>
      <c r="I10" s="290"/>
      <c r="J10" s="290" t="s">
        <v>57</v>
      </c>
      <c r="K10" s="290"/>
      <c r="L10" s="290"/>
    </row>
    <row r="11" spans="2:20" ht="27" customHeight="1" x14ac:dyDescent="0.25">
      <c r="B11" s="291" t="s">
        <v>322</v>
      </c>
      <c r="C11" s="291"/>
      <c r="D11" s="291"/>
      <c r="E11" s="291" t="s">
        <v>326</v>
      </c>
      <c r="F11" s="291"/>
      <c r="G11" s="291" t="s">
        <v>331</v>
      </c>
      <c r="H11" s="291"/>
      <c r="I11" s="291"/>
      <c r="J11" s="292">
        <f>93000000*0.05</f>
        <v>4650000</v>
      </c>
      <c r="K11" s="291"/>
      <c r="L11" s="291"/>
    </row>
    <row r="12" spans="2:20" ht="27" customHeight="1" x14ac:dyDescent="0.25">
      <c r="B12" s="291" t="s">
        <v>323</v>
      </c>
      <c r="C12" s="291"/>
      <c r="D12" s="291"/>
      <c r="E12" s="291" t="s">
        <v>326</v>
      </c>
      <c r="F12" s="291"/>
      <c r="G12" s="291" t="s">
        <v>331</v>
      </c>
      <c r="H12" s="291"/>
      <c r="I12" s="291"/>
      <c r="J12" s="292">
        <f>93000000*0.05</f>
        <v>4650000</v>
      </c>
      <c r="K12" s="291"/>
      <c r="L12" s="291"/>
    </row>
    <row r="13" spans="2:20" x14ac:dyDescent="0.25">
      <c r="B13" s="290" t="s">
        <v>58</v>
      </c>
      <c r="C13" s="290"/>
      <c r="D13" s="290"/>
      <c r="E13" s="290" t="s">
        <v>55</v>
      </c>
      <c r="F13" s="290"/>
      <c r="G13" s="290" t="s">
        <v>56</v>
      </c>
      <c r="H13" s="290"/>
      <c r="I13" s="290"/>
      <c r="J13" s="290" t="s">
        <v>57</v>
      </c>
      <c r="K13" s="290"/>
      <c r="L13" s="290"/>
    </row>
    <row r="14" spans="2:20" ht="24.75" customHeight="1" x14ac:dyDescent="0.25">
      <c r="B14" s="291" t="s">
        <v>324</v>
      </c>
      <c r="C14" s="291"/>
      <c r="D14" s="291"/>
      <c r="E14" s="291" t="s">
        <v>326</v>
      </c>
      <c r="F14" s="291"/>
      <c r="G14" s="291" t="s">
        <v>332</v>
      </c>
      <c r="H14" s="291"/>
      <c r="I14" s="291"/>
      <c r="J14" s="292">
        <f>93000000*4.5/100</f>
        <v>4185000</v>
      </c>
      <c r="K14" s="291"/>
      <c r="L14" s="291"/>
    </row>
    <row r="15" spans="2:20" ht="24.75" customHeight="1" x14ac:dyDescent="0.25">
      <c r="B15" s="291" t="s">
        <v>325</v>
      </c>
      <c r="C15" s="291"/>
      <c r="D15" s="291"/>
      <c r="E15" s="291" t="s">
        <v>326</v>
      </c>
      <c r="F15" s="291"/>
      <c r="G15" s="291" t="s">
        <v>332</v>
      </c>
      <c r="H15" s="291"/>
      <c r="I15" s="291"/>
      <c r="J15" s="292">
        <f>93000000*4.5/100</f>
        <v>4185000</v>
      </c>
      <c r="K15" s="291"/>
      <c r="L15" s="291"/>
    </row>
    <row r="16" spans="2:20" x14ac:dyDescent="0.25">
      <c r="B16" s="290" t="s">
        <v>59</v>
      </c>
      <c r="C16" s="290"/>
      <c r="D16" s="290"/>
      <c r="E16" s="290" t="s">
        <v>55</v>
      </c>
      <c r="F16" s="290"/>
      <c r="G16" s="290" t="s">
        <v>56</v>
      </c>
      <c r="H16" s="290"/>
      <c r="I16" s="290"/>
      <c r="J16" s="290" t="s">
        <v>57</v>
      </c>
      <c r="K16" s="290"/>
      <c r="L16" s="290"/>
    </row>
    <row r="17" spans="2:12" ht="27" customHeight="1" x14ac:dyDescent="0.25">
      <c r="B17" s="291" t="s">
        <v>333</v>
      </c>
      <c r="C17" s="291"/>
      <c r="D17" s="291"/>
      <c r="E17" s="291" t="s">
        <v>327</v>
      </c>
      <c r="F17" s="291"/>
      <c r="G17" s="291" t="s">
        <v>334</v>
      </c>
      <c r="H17" s="291"/>
      <c r="I17" s="291"/>
      <c r="J17" s="292">
        <f>93000000*0.05</f>
        <v>4650000</v>
      </c>
      <c r="K17" s="291"/>
      <c r="L17" s="291"/>
    </row>
    <row r="18" spans="2:12" ht="27" customHeight="1" x14ac:dyDescent="0.25">
      <c r="B18" s="291" t="s">
        <v>321</v>
      </c>
      <c r="C18" s="291"/>
      <c r="D18" s="291"/>
      <c r="E18" s="291" t="s">
        <v>327</v>
      </c>
      <c r="F18" s="291"/>
      <c r="G18" s="291" t="s">
        <v>334</v>
      </c>
      <c r="H18" s="291"/>
      <c r="I18" s="291"/>
      <c r="J18" s="292">
        <f>93000000*0.05</f>
        <v>4650000</v>
      </c>
      <c r="K18" s="291"/>
      <c r="L18" s="291"/>
    </row>
    <row r="19" spans="2:12" x14ac:dyDescent="0.25">
      <c r="B19" s="290" t="s">
        <v>60</v>
      </c>
      <c r="C19" s="290"/>
      <c r="D19" s="290"/>
      <c r="E19" s="290" t="s">
        <v>55</v>
      </c>
      <c r="F19" s="290"/>
      <c r="G19" s="290" t="s">
        <v>56</v>
      </c>
      <c r="H19" s="290"/>
      <c r="I19" s="290"/>
      <c r="J19" s="290" t="s">
        <v>57</v>
      </c>
      <c r="K19" s="290"/>
      <c r="L19" s="290"/>
    </row>
    <row r="20" spans="2:12" ht="29.25" customHeight="1" x14ac:dyDescent="0.25">
      <c r="B20" s="291" t="s">
        <v>319</v>
      </c>
      <c r="C20" s="291"/>
      <c r="D20" s="291"/>
      <c r="E20" s="291" t="s">
        <v>328</v>
      </c>
      <c r="F20" s="291"/>
      <c r="G20" s="291" t="s">
        <v>335</v>
      </c>
      <c r="H20" s="291"/>
      <c r="I20" s="291"/>
      <c r="J20" s="292">
        <f>93000000*0.03</f>
        <v>2790000</v>
      </c>
      <c r="K20" s="291"/>
      <c r="L20" s="291"/>
    </row>
    <row r="21" spans="2:12" ht="29.25" customHeight="1" x14ac:dyDescent="0.25">
      <c r="B21" s="291" t="s">
        <v>320</v>
      </c>
      <c r="C21" s="291"/>
      <c r="D21" s="291"/>
      <c r="E21" s="291" t="s">
        <v>328</v>
      </c>
      <c r="F21" s="291"/>
      <c r="G21" s="291" t="s">
        <v>335</v>
      </c>
      <c r="H21" s="291"/>
      <c r="I21" s="291"/>
      <c r="J21" s="292">
        <f>93000000*0.03</f>
        <v>2790000</v>
      </c>
      <c r="K21" s="291"/>
      <c r="L21" s="291"/>
    </row>
    <row r="22" spans="2:12" x14ac:dyDescent="0.25">
      <c r="B22" s="290" t="s">
        <v>61</v>
      </c>
      <c r="C22" s="290"/>
      <c r="D22" s="290"/>
      <c r="E22" s="290" t="s">
        <v>55</v>
      </c>
      <c r="F22" s="290"/>
      <c r="G22" s="290" t="s">
        <v>56</v>
      </c>
      <c r="H22" s="290"/>
      <c r="I22" s="290"/>
      <c r="J22" s="290" t="s">
        <v>57</v>
      </c>
      <c r="K22" s="290"/>
      <c r="L22" s="290"/>
    </row>
    <row r="23" spans="2:12" ht="29.25" customHeight="1" x14ac:dyDescent="0.25">
      <c r="B23" s="291" t="s">
        <v>329</v>
      </c>
      <c r="C23" s="291"/>
      <c r="D23" s="291"/>
      <c r="E23" s="291" t="s">
        <v>330</v>
      </c>
      <c r="F23" s="291"/>
      <c r="G23" s="291" t="s">
        <v>336</v>
      </c>
      <c r="H23" s="291"/>
      <c r="I23" s="291"/>
      <c r="J23" s="292">
        <f>93000000*0.25</f>
        <v>23250000</v>
      </c>
      <c r="K23" s="291"/>
      <c r="L23" s="291"/>
    </row>
    <row r="24" spans="2:12" ht="29.25" customHeight="1" x14ac:dyDescent="0.25">
      <c r="B24" s="291" t="s">
        <v>318</v>
      </c>
      <c r="C24" s="291"/>
      <c r="D24" s="291"/>
      <c r="E24" s="291" t="s">
        <v>330</v>
      </c>
      <c r="F24" s="291"/>
      <c r="G24" s="291" t="s">
        <v>337</v>
      </c>
      <c r="H24" s="291"/>
      <c r="I24" s="291"/>
      <c r="J24" s="292">
        <f>93000000*0.4</f>
        <v>37200000</v>
      </c>
      <c r="K24" s="291"/>
      <c r="L24" s="291"/>
    </row>
    <row r="25" spans="2:12" x14ac:dyDescent="0.25">
      <c r="B25" s="29"/>
      <c r="C25" s="29"/>
      <c r="D25" s="29"/>
      <c r="E25" s="29"/>
      <c r="F25" s="29"/>
      <c r="G25" s="29"/>
      <c r="H25" s="29"/>
      <c r="I25" s="29"/>
    </row>
    <row r="26" spans="2:12" x14ac:dyDescent="0.25">
      <c r="B26" s="29"/>
      <c r="C26" s="29"/>
      <c r="D26" s="29"/>
      <c r="E26" s="29"/>
      <c r="F26" s="29"/>
      <c r="G26" s="29"/>
      <c r="H26" s="29"/>
      <c r="I26" s="29"/>
    </row>
    <row r="27" spans="2:12" x14ac:dyDescent="0.25">
      <c r="B27" s="86" t="s">
        <v>62</v>
      </c>
      <c r="C27" s="86"/>
      <c r="D27" s="86"/>
      <c r="E27" s="87"/>
      <c r="F27" s="87"/>
      <c r="G27" s="87"/>
      <c r="H27" s="29"/>
      <c r="I27" s="29"/>
    </row>
    <row r="28" spans="2:12" x14ac:dyDescent="0.25">
      <c r="B28" s="290" t="s">
        <v>63</v>
      </c>
      <c r="C28" s="290"/>
      <c r="D28" s="290"/>
      <c r="E28" s="290" t="s">
        <v>64</v>
      </c>
      <c r="F28" s="290"/>
      <c r="G28" s="87"/>
      <c r="H28" s="29"/>
      <c r="I28" s="29"/>
    </row>
    <row r="29" spans="2:12" x14ac:dyDescent="0.25">
      <c r="B29" s="291" t="s">
        <v>338</v>
      </c>
      <c r="C29" s="291"/>
      <c r="D29" s="291"/>
      <c r="E29" s="291">
        <v>30</v>
      </c>
      <c r="F29" s="291"/>
      <c r="G29" s="87"/>
      <c r="H29" s="29"/>
      <c r="I29" s="29"/>
    </row>
    <row r="30" spans="2:12" x14ac:dyDescent="0.25">
      <c r="B30" s="291" t="s">
        <v>339</v>
      </c>
      <c r="C30" s="291"/>
      <c r="D30" s="291"/>
      <c r="E30" s="291">
        <v>60</v>
      </c>
      <c r="F30" s="291"/>
      <c r="G30" s="87"/>
      <c r="H30" s="29"/>
      <c r="I30" s="29"/>
    </row>
    <row r="31" spans="2:12" x14ac:dyDescent="0.25">
      <c r="B31" s="291" t="s">
        <v>340</v>
      </c>
      <c r="C31" s="291"/>
      <c r="D31" s="291"/>
      <c r="E31" s="291">
        <v>10</v>
      </c>
      <c r="F31" s="291"/>
      <c r="G31" s="87"/>
      <c r="H31" s="29"/>
      <c r="I31" s="29"/>
    </row>
  </sheetData>
  <sheetProtection algorithmName="SHA-512" hashValue="RMsEQahCS1nqCMGX5r4L7WmdDRX9XJqSn0q4osjH+OTN5kSlFF58I9bRKKkoeyFe00gG99oVknQ/yzBG4GDC2w==" saltValue="DPatKyaqImo3dTxvsDQhzw==" spinCount="100000" sheet="1" objects="1" scenarios="1"/>
  <protectedRanges>
    <protectedRange sqref="B11 E11 G11 J11 B12 E12 G12 J12 B14 E14 G14 J14 B15 E15 G15 J15 B17 E17 G17 J17 B18 E18 G18 J18 B20 B21 E20 E21 G20 G21 J20 J21 B23 B24 E23 E24 G23 G24 J23 J24 B29:F31" name="Rango1"/>
  </protectedRanges>
  <mergeCells count="70">
    <mergeCell ref="B4:L4"/>
    <mergeCell ref="B5:L8"/>
    <mergeCell ref="B19:D19"/>
    <mergeCell ref="E19:F19"/>
    <mergeCell ref="G19:I19"/>
    <mergeCell ref="J15:L15"/>
    <mergeCell ref="J16:L16"/>
    <mergeCell ref="J17:L17"/>
    <mergeCell ref="B10:D10"/>
    <mergeCell ref="B11:D11"/>
    <mergeCell ref="B12:D12"/>
    <mergeCell ref="J18:L18"/>
    <mergeCell ref="E18:F18"/>
    <mergeCell ref="E11:F11"/>
    <mergeCell ref="G11:I11"/>
    <mergeCell ref="E12:F12"/>
    <mergeCell ref="B31:D31"/>
    <mergeCell ref="E31:F31"/>
    <mergeCell ref="B30:D30"/>
    <mergeCell ref="E30:F30"/>
    <mergeCell ref="B28:D28"/>
    <mergeCell ref="E28:F28"/>
    <mergeCell ref="B29:D29"/>
    <mergeCell ref="J22:L22"/>
    <mergeCell ref="J23:L23"/>
    <mergeCell ref="J24:L24"/>
    <mergeCell ref="B20:D20"/>
    <mergeCell ref="J19:L19"/>
    <mergeCell ref="G24:I24"/>
    <mergeCell ref="E22:F22"/>
    <mergeCell ref="G22:I22"/>
    <mergeCell ref="G23:I23"/>
    <mergeCell ref="J20:L20"/>
    <mergeCell ref="B21:D21"/>
    <mergeCell ref="E21:F21"/>
    <mergeCell ref="G21:I21"/>
    <mergeCell ref="J21:L21"/>
    <mergeCell ref="E10:F10"/>
    <mergeCell ref="G10:I10"/>
    <mergeCell ref="J10:L10"/>
    <mergeCell ref="J11:L11"/>
    <mergeCell ref="J12:L12"/>
    <mergeCell ref="G12:I12"/>
    <mergeCell ref="J13:L13"/>
    <mergeCell ref="J14:L14"/>
    <mergeCell ref="B18:D18"/>
    <mergeCell ref="E29:F29"/>
    <mergeCell ref="E20:F20"/>
    <mergeCell ref="B22:D22"/>
    <mergeCell ref="B23:D23"/>
    <mergeCell ref="B24:D24"/>
    <mergeCell ref="E23:F23"/>
    <mergeCell ref="E24:F24"/>
    <mergeCell ref="B13:D13"/>
    <mergeCell ref="B14:D14"/>
    <mergeCell ref="B15:D15"/>
    <mergeCell ref="B16:D16"/>
    <mergeCell ref="B17:D17"/>
    <mergeCell ref="G14:I14"/>
    <mergeCell ref="G17:I17"/>
    <mergeCell ref="G20:I20"/>
    <mergeCell ref="E14:F14"/>
    <mergeCell ref="E15:F15"/>
    <mergeCell ref="G18:I18"/>
    <mergeCell ref="E17:F17"/>
    <mergeCell ref="E13:F13"/>
    <mergeCell ref="G13:I13"/>
    <mergeCell ref="E16:F16"/>
    <mergeCell ref="G15:I15"/>
    <mergeCell ref="G16:I1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249977111117893"/>
  </sheetPr>
  <dimension ref="A2:Z80"/>
  <sheetViews>
    <sheetView topLeftCell="B57" zoomScale="80" zoomScaleNormal="80" workbookViewId="0">
      <selection activeCell="I76" sqref="I76"/>
    </sheetView>
  </sheetViews>
  <sheetFormatPr baseColWidth="10" defaultColWidth="11.42578125" defaultRowHeight="16.5" x14ac:dyDescent="0.25"/>
  <cols>
    <col min="1" max="1" width="1" style="27" customWidth="1"/>
    <col min="2" max="16384" width="11.42578125" style="27"/>
  </cols>
  <sheetData>
    <row r="2" spans="2:26" ht="29.25" customHeight="1" x14ac:dyDescent="0.25"/>
    <row r="3" spans="2:26" ht="21" customHeight="1" x14ac:dyDescent="0.25"/>
    <row r="4" spans="2:26" ht="45" customHeight="1" x14ac:dyDescent="0.25"/>
    <row r="5" spans="2:26" ht="21" customHeight="1" x14ac:dyDescent="0.25">
      <c r="B5" s="60"/>
      <c r="C5" s="60"/>
      <c r="D5" s="60"/>
      <c r="E5" s="60"/>
      <c r="F5" s="60"/>
      <c r="G5" s="60"/>
      <c r="H5" s="303" t="s">
        <v>65</v>
      </c>
      <c r="I5" s="303"/>
      <c r="J5" s="303"/>
      <c r="K5" s="303"/>
      <c r="L5" s="303"/>
      <c r="M5" s="303"/>
      <c r="N5" s="303"/>
      <c r="O5" s="303"/>
      <c r="P5" s="303"/>
      <c r="Q5" s="303"/>
      <c r="R5" s="303"/>
      <c r="S5" s="303"/>
      <c r="T5" s="303"/>
    </row>
    <row r="6" spans="2:26" ht="21" customHeight="1" x14ac:dyDescent="0.25"/>
    <row r="7" spans="2:26" ht="54" customHeight="1" x14ac:dyDescent="0.25">
      <c r="B7" s="251" t="s">
        <v>66</v>
      </c>
      <c r="C7" s="251"/>
      <c r="D7" s="251"/>
      <c r="E7" s="251"/>
      <c r="F7" s="251"/>
      <c r="G7" s="251"/>
      <c r="H7" s="251"/>
      <c r="I7" s="251"/>
      <c r="J7" s="251"/>
      <c r="K7" s="251"/>
      <c r="L7" s="251"/>
      <c r="M7" s="251"/>
      <c r="O7" s="251" t="s">
        <v>67</v>
      </c>
      <c r="P7" s="251"/>
      <c r="Q7" s="251"/>
      <c r="R7" s="251"/>
      <c r="S7" s="251"/>
      <c r="T7" s="251"/>
      <c r="U7" s="251"/>
      <c r="V7" s="251"/>
      <c r="W7" s="251"/>
      <c r="X7" s="251"/>
      <c r="Y7" s="251"/>
      <c r="Z7" s="251"/>
    </row>
    <row r="8" spans="2:26" x14ac:dyDescent="0.25">
      <c r="B8" s="5"/>
      <c r="C8" s="5"/>
      <c r="D8" s="5"/>
      <c r="E8" s="5"/>
      <c r="F8" s="5"/>
      <c r="G8" s="5"/>
      <c r="H8" s="5"/>
      <c r="I8" s="5"/>
      <c r="J8" s="5"/>
      <c r="K8" s="5"/>
      <c r="L8" s="5"/>
      <c r="M8" s="5"/>
      <c r="O8" s="5"/>
      <c r="P8" s="5"/>
      <c r="Q8" s="5"/>
      <c r="R8" s="5"/>
      <c r="S8" s="5"/>
      <c r="T8" s="5"/>
      <c r="U8" s="5"/>
      <c r="V8" s="5"/>
      <c r="W8" s="5"/>
      <c r="X8" s="5"/>
      <c r="Y8" s="5"/>
      <c r="Z8" s="5"/>
    </row>
    <row r="9" spans="2:26" ht="27" customHeight="1" x14ac:dyDescent="0.25">
      <c r="B9" s="255" t="s">
        <v>68</v>
      </c>
      <c r="C9" s="255"/>
      <c r="D9" s="304" t="s">
        <v>341</v>
      </c>
      <c r="E9" s="305"/>
      <c r="F9" s="305"/>
      <c r="G9" s="305"/>
      <c r="H9" s="305"/>
      <c r="I9" s="305"/>
      <c r="J9" s="305"/>
      <c r="K9" s="305"/>
      <c r="L9" s="305"/>
      <c r="M9" s="306"/>
      <c r="N9" s="87"/>
      <c r="O9" s="255" t="s">
        <v>68</v>
      </c>
      <c r="P9" s="255"/>
      <c r="Q9" s="304"/>
      <c r="R9" s="305"/>
      <c r="S9" s="305"/>
      <c r="T9" s="305"/>
      <c r="U9" s="305"/>
      <c r="V9" s="305"/>
      <c r="W9" s="305"/>
      <c r="X9" s="305"/>
      <c r="Y9" s="305"/>
      <c r="Z9" s="306"/>
    </row>
    <row r="10" spans="2:26" ht="27" customHeight="1" x14ac:dyDescent="0.25">
      <c r="B10" s="88"/>
      <c r="C10" s="88"/>
      <c r="D10" s="89"/>
      <c r="E10" s="89"/>
      <c r="F10" s="89"/>
      <c r="G10" s="89"/>
      <c r="H10" s="89"/>
      <c r="I10" s="89"/>
      <c r="J10" s="89"/>
      <c r="K10" s="89"/>
      <c r="L10" s="89"/>
      <c r="M10" s="89"/>
      <c r="N10" s="87"/>
      <c r="O10" s="88"/>
      <c r="P10" s="88"/>
      <c r="Q10" s="89"/>
      <c r="R10" s="89"/>
      <c r="S10" s="89"/>
      <c r="T10" s="89"/>
      <c r="U10" s="89"/>
      <c r="V10" s="89"/>
      <c r="W10" s="89"/>
      <c r="X10" s="89"/>
      <c r="Y10" s="89"/>
      <c r="Z10" s="89"/>
    </row>
    <row r="11" spans="2:26" ht="26.25" customHeight="1" x14ac:dyDescent="0.25">
      <c r="B11" s="255" t="s">
        <v>69</v>
      </c>
      <c r="C11" s="255"/>
      <c r="D11" s="304" t="s">
        <v>342</v>
      </c>
      <c r="E11" s="305"/>
      <c r="F11" s="305"/>
      <c r="G11" s="305"/>
      <c r="H11" s="305"/>
      <c r="I11" s="305"/>
      <c r="J11" s="305"/>
      <c r="K11" s="305"/>
      <c r="L11" s="305"/>
      <c r="M11" s="306"/>
      <c r="N11" s="87"/>
      <c r="O11" s="255" t="s">
        <v>69</v>
      </c>
      <c r="P11" s="255"/>
      <c r="Q11" s="304"/>
      <c r="R11" s="305"/>
      <c r="S11" s="305"/>
      <c r="T11" s="305"/>
      <c r="U11" s="305"/>
      <c r="V11" s="305"/>
      <c r="W11" s="305"/>
      <c r="X11" s="305"/>
      <c r="Y11" s="305"/>
      <c r="Z11" s="306"/>
    </row>
    <row r="12" spans="2:26" ht="26.25" customHeight="1" x14ac:dyDescent="0.25">
      <c r="B12" s="88"/>
      <c r="C12" s="88"/>
      <c r="D12" s="89"/>
      <c r="E12" s="89"/>
      <c r="F12" s="89"/>
      <c r="G12" s="89"/>
      <c r="H12" s="89"/>
      <c r="I12" s="89"/>
      <c r="J12" s="89"/>
      <c r="K12" s="89"/>
      <c r="L12" s="89"/>
      <c r="M12" s="89"/>
      <c r="N12" s="87"/>
      <c r="O12" s="88"/>
      <c r="P12" s="88"/>
      <c r="Q12" s="89"/>
      <c r="R12" s="89"/>
      <c r="S12" s="89"/>
      <c r="T12" s="89"/>
      <c r="U12" s="89"/>
      <c r="V12" s="89"/>
      <c r="W12" s="89"/>
      <c r="X12" s="89"/>
      <c r="Y12" s="89"/>
      <c r="Z12" s="89"/>
    </row>
    <row r="13" spans="2:26" ht="25.5" customHeight="1" x14ac:dyDescent="0.25">
      <c r="B13" s="255" t="s">
        <v>70</v>
      </c>
      <c r="C13" s="255"/>
      <c r="D13" s="304" t="s">
        <v>344</v>
      </c>
      <c r="E13" s="305"/>
      <c r="F13" s="305"/>
      <c r="G13" s="305"/>
      <c r="H13" s="305"/>
      <c r="I13" s="305"/>
      <c r="J13" s="305"/>
      <c r="K13" s="305"/>
      <c r="L13" s="305"/>
      <c r="M13" s="306"/>
      <c r="N13" s="87"/>
      <c r="O13" s="255" t="s">
        <v>71</v>
      </c>
      <c r="P13" s="255"/>
      <c r="Q13" s="307"/>
      <c r="R13" s="308"/>
      <c r="S13" s="308"/>
      <c r="T13" s="308"/>
      <c r="U13" s="308"/>
      <c r="V13" s="308"/>
      <c r="W13" s="308"/>
      <c r="X13" s="308"/>
      <c r="Y13" s="308"/>
      <c r="Z13" s="309"/>
    </row>
    <row r="14" spans="2:26" ht="25.5" customHeight="1" x14ac:dyDescent="0.25">
      <c r="B14" s="88"/>
      <c r="C14" s="88"/>
      <c r="D14" s="89"/>
      <c r="E14" s="89"/>
      <c r="F14" s="89"/>
      <c r="G14" s="89"/>
      <c r="H14" s="89"/>
      <c r="I14" s="89"/>
      <c r="J14" s="89"/>
      <c r="K14" s="89"/>
      <c r="L14" s="89"/>
      <c r="M14" s="89"/>
      <c r="N14" s="87"/>
      <c r="O14" s="87"/>
      <c r="P14" s="87"/>
      <c r="Q14" s="310"/>
      <c r="R14" s="311"/>
      <c r="S14" s="311"/>
      <c r="T14" s="311"/>
      <c r="U14" s="311"/>
      <c r="V14" s="311"/>
      <c r="W14" s="311"/>
      <c r="X14" s="311"/>
      <c r="Y14" s="311"/>
      <c r="Z14" s="312"/>
    </row>
    <row r="15" spans="2:26" ht="29.25" customHeight="1" x14ac:dyDescent="0.25">
      <c r="B15" s="86" t="s">
        <v>72</v>
      </c>
      <c r="C15" s="86"/>
      <c r="D15" s="304" t="s">
        <v>343</v>
      </c>
      <c r="E15" s="305"/>
      <c r="F15" s="305"/>
      <c r="G15" s="305"/>
      <c r="H15" s="305"/>
      <c r="I15" s="305"/>
      <c r="J15" s="305"/>
      <c r="K15" s="305"/>
      <c r="L15" s="305"/>
      <c r="M15" s="306"/>
      <c r="N15" s="87"/>
      <c r="O15" s="255"/>
      <c r="P15" s="255"/>
      <c r="Q15" s="310"/>
      <c r="R15" s="311"/>
      <c r="S15" s="311"/>
      <c r="T15" s="311"/>
      <c r="U15" s="311"/>
      <c r="V15" s="311"/>
      <c r="W15" s="311"/>
      <c r="X15" s="311"/>
      <c r="Y15" s="311"/>
      <c r="Z15" s="312"/>
    </row>
    <row r="16" spans="2:26" ht="30.75" customHeight="1" x14ac:dyDescent="0.25">
      <c r="B16" s="114" t="s">
        <v>73</v>
      </c>
      <c r="C16" s="114"/>
      <c r="D16" s="304" t="s">
        <v>345</v>
      </c>
      <c r="E16" s="305"/>
      <c r="F16" s="305"/>
      <c r="G16" s="305"/>
      <c r="H16" s="305"/>
      <c r="I16" s="305"/>
      <c r="J16" s="305"/>
      <c r="K16" s="305"/>
      <c r="L16" s="305"/>
      <c r="M16" s="306"/>
      <c r="N16" s="87"/>
      <c r="O16" s="87"/>
      <c r="P16" s="87"/>
      <c r="Q16" s="310"/>
      <c r="R16" s="311"/>
      <c r="S16" s="311"/>
      <c r="T16" s="311"/>
      <c r="U16" s="311"/>
      <c r="V16" s="311"/>
      <c r="W16" s="311"/>
      <c r="X16" s="311"/>
      <c r="Y16" s="311"/>
      <c r="Z16" s="312"/>
    </row>
    <row r="17" spans="2:26" x14ac:dyDescent="0.25">
      <c r="B17" s="85"/>
      <c r="C17" s="85"/>
      <c r="D17" s="85"/>
      <c r="E17" s="85"/>
      <c r="F17" s="85"/>
      <c r="G17" s="85"/>
      <c r="H17" s="85"/>
      <c r="I17" s="85"/>
      <c r="J17" s="85"/>
      <c r="K17" s="85"/>
      <c r="L17" s="85"/>
      <c r="M17" s="85"/>
      <c r="N17" s="87"/>
      <c r="O17" s="87"/>
      <c r="P17" s="87"/>
      <c r="Q17" s="310"/>
      <c r="R17" s="311"/>
      <c r="S17" s="311"/>
      <c r="T17" s="311"/>
      <c r="U17" s="311"/>
      <c r="V17" s="311"/>
      <c r="W17" s="311"/>
      <c r="X17" s="311"/>
      <c r="Y17" s="311"/>
      <c r="Z17" s="312"/>
    </row>
    <row r="18" spans="2:26" x14ac:dyDescent="0.25">
      <c r="B18" s="85" t="s">
        <v>74</v>
      </c>
      <c r="C18" s="85"/>
      <c r="D18" s="85"/>
      <c r="E18" s="85"/>
      <c r="F18" s="85"/>
      <c r="G18" s="85"/>
      <c r="H18" s="85"/>
      <c r="I18" s="85"/>
      <c r="J18" s="85"/>
      <c r="K18" s="85"/>
      <c r="L18" s="85"/>
      <c r="M18" s="85"/>
      <c r="N18" s="87"/>
      <c r="O18" s="87"/>
      <c r="P18" s="87"/>
      <c r="Q18" s="313"/>
      <c r="R18" s="314"/>
      <c r="S18" s="314"/>
      <c r="T18" s="314"/>
      <c r="U18" s="314"/>
      <c r="V18" s="314"/>
      <c r="W18" s="314"/>
      <c r="X18" s="314"/>
      <c r="Y18" s="314"/>
      <c r="Z18" s="315"/>
    </row>
    <row r="19" spans="2:26" x14ac:dyDescent="0.25">
      <c r="B19" s="85" t="s">
        <v>75</v>
      </c>
      <c r="C19" s="85"/>
      <c r="D19" s="304" t="s">
        <v>346</v>
      </c>
      <c r="E19" s="305"/>
      <c r="F19" s="305"/>
      <c r="G19" s="305"/>
      <c r="H19" s="305"/>
      <c r="I19" s="305"/>
      <c r="J19" s="305"/>
      <c r="K19" s="305"/>
      <c r="L19" s="305"/>
      <c r="M19" s="306"/>
      <c r="N19" s="87"/>
      <c r="O19" s="87"/>
      <c r="P19" s="87"/>
      <c r="Q19" s="87"/>
      <c r="R19" s="87"/>
      <c r="S19" s="87"/>
      <c r="T19" s="87"/>
      <c r="U19" s="87"/>
      <c r="V19" s="87"/>
      <c r="W19" s="87"/>
      <c r="X19" s="87"/>
      <c r="Y19" s="87"/>
      <c r="Z19" s="87"/>
    </row>
    <row r="20" spans="2:26" x14ac:dyDescent="0.25">
      <c r="B20" s="85" t="s">
        <v>76</v>
      </c>
      <c r="C20" s="85"/>
      <c r="D20" s="304" t="s">
        <v>347</v>
      </c>
      <c r="E20" s="305"/>
      <c r="F20" s="305"/>
      <c r="G20" s="305"/>
      <c r="H20" s="305"/>
      <c r="I20" s="305"/>
      <c r="J20" s="305"/>
      <c r="K20" s="305"/>
      <c r="L20" s="305"/>
      <c r="M20" s="306"/>
      <c r="N20" s="87"/>
      <c r="O20" s="87"/>
      <c r="P20" s="87"/>
      <c r="Q20" s="87"/>
      <c r="R20" s="87"/>
      <c r="S20" s="87"/>
      <c r="T20" s="87"/>
      <c r="U20" s="87"/>
      <c r="V20" s="87"/>
      <c r="W20" s="87"/>
      <c r="X20" s="87"/>
      <c r="Y20" s="87"/>
      <c r="Z20" s="87"/>
    </row>
    <row r="21" spans="2:26" x14ac:dyDescent="0.25">
      <c r="B21" s="87"/>
      <c r="C21" s="87"/>
      <c r="D21" s="87"/>
      <c r="E21" s="87"/>
      <c r="F21" s="87"/>
      <c r="G21" s="87"/>
      <c r="H21" s="87"/>
      <c r="I21" s="87"/>
      <c r="J21" s="87"/>
      <c r="K21" s="87"/>
      <c r="L21" s="87"/>
      <c r="M21" s="87"/>
      <c r="N21" s="87"/>
      <c r="O21" s="87"/>
      <c r="P21" s="87"/>
      <c r="Q21" s="87"/>
      <c r="R21" s="87"/>
      <c r="S21" s="87"/>
      <c r="T21" s="87"/>
      <c r="U21" s="87"/>
      <c r="V21" s="87"/>
      <c r="W21" s="87"/>
      <c r="X21" s="87"/>
      <c r="Y21" s="87"/>
      <c r="Z21" s="87"/>
    </row>
    <row r="22" spans="2:26" x14ac:dyDescent="0.25">
      <c r="B22" s="85" t="s">
        <v>77</v>
      </c>
      <c r="C22" s="87"/>
      <c r="D22" s="87"/>
      <c r="E22" s="87"/>
      <c r="F22" s="87"/>
      <c r="G22" s="87"/>
      <c r="H22" s="87"/>
      <c r="I22" s="87"/>
      <c r="J22" s="87"/>
      <c r="K22" s="87"/>
      <c r="L22" s="87"/>
      <c r="M22" s="87"/>
      <c r="N22" s="87"/>
      <c r="O22" s="87"/>
      <c r="P22" s="87"/>
      <c r="Q22" s="87"/>
      <c r="R22" s="87"/>
      <c r="S22" s="87"/>
      <c r="T22" s="87"/>
      <c r="U22" s="87"/>
      <c r="V22" s="87"/>
      <c r="W22" s="87"/>
      <c r="X22" s="87"/>
      <c r="Y22" s="87"/>
      <c r="Z22" s="87"/>
    </row>
    <row r="23" spans="2:26" x14ac:dyDescent="0.25">
      <c r="B23" s="85" t="s">
        <v>78</v>
      </c>
      <c r="C23" s="87"/>
      <c r="D23" s="304" t="s">
        <v>348</v>
      </c>
      <c r="E23" s="305"/>
      <c r="F23" s="305"/>
      <c r="G23" s="305"/>
      <c r="H23" s="305"/>
      <c r="I23" s="305"/>
      <c r="J23" s="305"/>
      <c r="K23" s="305"/>
      <c r="L23" s="305"/>
      <c r="M23" s="306"/>
      <c r="N23" s="87"/>
      <c r="O23" s="87"/>
      <c r="P23" s="87"/>
      <c r="Q23" s="87"/>
      <c r="R23" s="87"/>
      <c r="S23" s="87"/>
      <c r="T23" s="87"/>
      <c r="U23" s="87"/>
      <c r="V23" s="87"/>
      <c r="W23" s="87"/>
      <c r="X23" s="87"/>
      <c r="Y23" s="87"/>
      <c r="Z23" s="87"/>
    </row>
    <row r="24" spans="2:26" x14ac:dyDescent="0.25">
      <c r="B24" s="85" t="s">
        <v>79</v>
      </c>
      <c r="C24" s="87"/>
      <c r="D24" s="304" t="s">
        <v>349</v>
      </c>
      <c r="E24" s="305"/>
      <c r="F24" s="305"/>
      <c r="G24" s="305"/>
      <c r="H24" s="305"/>
      <c r="I24" s="305"/>
      <c r="J24" s="305"/>
      <c r="K24" s="305"/>
      <c r="L24" s="305"/>
      <c r="M24" s="306"/>
      <c r="N24" s="87"/>
      <c r="O24" s="87"/>
      <c r="P24" s="87"/>
      <c r="Q24" s="87"/>
      <c r="R24" s="87"/>
      <c r="S24" s="87"/>
      <c r="T24" s="87"/>
      <c r="U24" s="87"/>
      <c r="V24" s="87"/>
      <c r="W24" s="87"/>
      <c r="X24" s="87"/>
      <c r="Y24" s="87"/>
      <c r="Z24" s="87"/>
    </row>
    <row r="25" spans="2:26" x14ac:dyDescent="0.25">
      <c r="B25" s="85" t="s">
        <v>80</v>
      </c>
      <c r="C25" s="87"/>
      <c r="D25" s="304" t="s">
        <v>350</v>
      </c>
      <c r="E25" s="305"/>
      <c r="F25" s="305"/>
      <c r="G25" s="305"/>
      <c r="H25" s="305"/>
      <c r="I25" s="305"/>
      <c r="J25" s="305"/>
      <c r="K25" s="305"/>
      <c r="L25" s="305"/>
      <c r="M25" s="306"/>
      <c r="N25" s="87"/>
      <c r="O25" s="87"/>
      <c r="P25" s="87"/>
      <c r="Q25" s="87"/>
      <c r="R25" s="87"/>
      <c r="S25" s="87"/>
      <c r="T25" s="87"/>
      <c r="U25" s="87"/>
      <c r="V25" s="87"/>
      <c r="W25" s="87"/>
      <c r="X25" s="87"/>
      <c r="Y25" s="87"/>
      <c r="Z25" s="87"/>
    </row>
    <row r="26" spans="2:26" x14ac:dyDescent="0.25">
      <c r="B26" s="85"/>
      <c r="C26" s="87"/>
      <c r="D26" s="87"/>
      <c r="E26" s="87"/>
      <c r="F26" s="87"/>
      <c r="G26" s="87"/>
      <c r="H26" s="87"/>
      <c r="I26" s="87"/>
      <c r="J26" s="87"/>
      <c r="K26" s="87"/>
      <c r="L26" s="87"/>
      <c r="M26" s="87"/>
      <c r="N26" s="87"/>
      <c r="O26" s="87"/>
      <c r="P26" s="87"/>
      <c r="Q26" s="87"/>
      <c r="R26" s="87"/>
      <c r="S26" s="87"/>
      <c r="T26" s="87"/>
      <c r="U26" s="87"/>
      <c r="V26" s="87"/>
      <c r="W26" s="87"/>
      <c r="X26" s="87"/>
      <c r="Y26" s="87"/>
      <c r="Z26" s="87"/>
    </row>
    <row r="27" spans="2:26" x14ac:dyDescent="0.25">
      <c r="B27" s="85" t="s">
        <v>81</v>
      </c>
      <c r="C27" s="87"/>
      <c r="D27" s="87"/>
      <c r="E27" s="87"/>
      <c r="F27" s="87"/>
      <c r="G27" s="87"/>
      <c r="H27" s="87"/>
      <c r="I27" s="87"/>
      <c r="J27" s="87"/>
      <c r="K27" s="87"/>
      <c r="L27" s="87"/>
      <c r="M27" s="87"/>
      <c r="N27" s="87"/>
      <c r="O27" s="87"/>
      <c r="P27" s="87"/>
      <c r="Q27" s="87"/>
      <c r="R27" s="87"/>
      <c r="S27" s="87"/>
      <c r="T27" s="87"/>
      <c r="U27" s="87"/>
      <c r="V27" s="87"/>
      <c r="W27" s="87"/>
      <c r="X27" s="87"/>
      <c r="Y27" s="87"/>
      <c r="Z27" s="87"/>
    </row>
    <row r="28" spans="2:26" x14ac:dyDescent="0.25">
      <c r="B28" s="294" t="s">
        <v>351</v>
      </c>
      <c r="C28" s="295"/>
      <c r="D28" s="295"/>
      <c r="E28" s="295"/>
      <c r="F28" s="295"/>
      <c r="G28" s="295"/>
      <c r="H28" s="295"/>
      <c r="I28" s="295"/>
      <c r="J28" s="295"/>
      <c r="K28" s="295"/>
      <c r="L28" s="295"/>
      <c r="M28" s="296"/>
      <c r="N28" s="87"/>
      <c r="O28" s="87"/>
      <c r="P28" s="87"/>
      <c r="Q28" s="87"/>
      <c r="R28" s="87"/>
      <c r="S28" s="87"/>
      <c r="T28" s="87"/>
      <c r="U28" s="87"/>
      <c r="V28" s="87"/>
      <c r="W28" s="87"/>
      <c r="X28" s="87"/>
      <c r="Y28" s="87"/>
      <c r="Z28" s="87"/>
    </row>
    <row r="29" spans="2:26" x14ac:dyDescent="0.25">
      <c r="B29" s="297"/>
      <c r="C29" s="298"/>
      <c r="D29" s="298"/>
      <c r="E29" s="298"/>
      <c r="F29" s="298"/>
      <c r="G29" s="298"/>
      <c r="H29" s="298"/>
      <c r="I29" s="298"/>
      <c r="J29" s="298"/>
      <c r="K29" s="298"/>
      <c r="L29" s="298"/>
      <c r="M29" s="299"/>
      <c r="N29" s="87"/>
      <c r="O29" s="87"/>
      <c r="P29" s="87"/>
      <c r="Q29" s="87"/>
      <c r="R29" s="87"/>
      <c r="S29" s="87"/>
      <c r="T29" s="87"/>
      <c r="U29" s="87"/>
      <c r="V29" s="87"/>
      <c r="W29" s="87"/>
      <c r="X29" s="87"/>
      <c r="Y29" s="87"/>
      <c r="Z29" s="87"/>
    </row>
    <row r="30" spans="2:26" x14ac:dyDescent="0.25">
      <c r="B30" s="300"/>
      <c r="C30" s="301"/>
      <c r="D30" s="301"/>
      <c r="E30" s="301"/>
      <c r="F30" s="301"/>
      <c r="G30" s="301"/>
      <c r="H30" s="301"/>
      <c r="I30" s="301"/>
      <c r="J30" s="301"/>
      <c r="K30" s="301"/>
      <c r="L30" s="301"/>
      <c r="M30" s="302"/>
      <c r="N30" s="87"/>
      <c r="O30" s="87"/>
      <c r="P30" s="87"/>
      <c r="Q30" s="87"/>
      <c r="R30" s="87"/>
      <c r="S30" s="87"/>
      <c r="T30" s="87"/>
      <c r="U30" s="87"/>
      <c r="V30" s="87"/>
      <c r="W30" s="87"/>
      <c r="X30" s="87"/>
      <c r="Y30" s="87"/>
      <c r="Z30" s="87"/>
    </row>
    <row r="32" spans="2:26" ht="54" customHeight="1" x14ac:dyDescent="0.25">
      <c r="B32" s="251" t="s">
        <v>66</v>
      </c>
      <c r="C32" s="251"/>
      <c r="D32" s="251"/>
      <c r="E32" s="251"/>
      <c r="F32" s="251"/>
      <c r="G32" s="251"/>
      <c r="H32" s="251"/>
      <c r="I32" s="251"/>
      <c r="J32" s="251"/>
      <c r="K32" s="251"/>
      <c r="L32" s="251"/>
      <c r="M32" s="251"/>
      <c r="O32" s="251" t="s">
        <v>67</v>
      </c>
      <c r="P32" s="251"/>
      <c r="Q32" s="251"/>
      <c r="R32" s="251"/>
      <c r="S32" s="251"/>
      <c r="T32" s="251"/>
      <c r="U32" s="251"/>
      <c r="V32" s="251"/>
      <c r="W32" s="251"/>
      <c r="X32" s="251"/>
      <c r="Y32" s="251"/>
      <c r="Z32" s="251"/>
    </row>
    <row r="33" spans="2:26" x14ac:dyDescent="0.25">
      <c r="B33" s="5"/>
      <c r="C33" s="5"/>
      <c r="D33" s="5"/>
      <c r="E33" s="5"/>
      <c r="F33" s="5"/>
      <c r="G33" s="5"/>
      <c r="H33" s="5"/>
      <c r="I33" s="5"/>
      <c r="J33" s="5"/>
      <c r="K33" s="5"/>
      <c r="L33" s="5"/>
      <c r="M33" s="5"/>
      <c r="O33" s="5"/>
      <c r="P33" s="5"/>
      <c r="Q33" s="5"/>
      <c r="R33" s="5"/>
      <c r="S33" s="5"/>
      <c r="T33" s="5"/>
      <c r="U33" s="5"/>
      <c r="V33" s="5"/>
      <c r="W33" s="5"/>
      <c r="X33" s="5"/>
      <c r="Y33" s="5"/>
      <c r="Z33" s="5"/>
    </row>
    <row r="34" spans="2:26" ht="27" customHeight="1" x14ac:dyDescent="0.25">
      <c r="B34" s="255" t="s">
        <v>68</v>
      </c>
      <c r="C34" s="255"/>
      <c r="D34" s="304" t="s">
        <v>352</v>
      </c>
      <c r="E34" s="305"/>
      <c r="F34" s="305"/>
      <c r="G34" s="305"/>
      <c r="H34" s="305"/>
      <c r="I34" s="305"/>
      <c r="J34" s="305"/>
      <c r="K34" s="305"/>
      <c r="L34" s="305"/>
      <c r="M34" s="306"/>
      <c r="N34" s="87"/>
      <c r="O34" s="255" t="s">
        <v>68</v>
      </c>
      <c r="P34" s="255"/>
      <c r="Q34" s="304"/>
      <c r="R34" s="305"/>
      <c r="S34" s="305"/>
      <c r="T34" s="305"/>
      <c r="U34" s="305"/>
      <c r="V34" s="305"/>
      <c r="W34" s="305"/>
      <c r="X34" s="305"/>
      <c r="Y34" s="305"/>
      <c r="Z34" s="306"/>
    </row>
    <row r="35" spans="2:26" ht="27" customHeight="1" x14ac:dyDescent="0.25">
      <c r="B35" s="88"/>
      <c r="C35" s="88"/>
      <c r="D35" s="89"/>
      <c r="E35" s="89"/>
      <c r="F35" s="89"/>
      <c r="G35" s="89"/>
      <c r="H35" s="89"/>
      <c r="I35" s="89"/>
      <c r="J35" s="89"/>
      <c r="K35" s="89"/>
      <c r="L35" s="89"/>
      <c r="M35" s="89"/>
      <c r="N35" s="87"/>
      <c r="O35" s="88"/>
      <c r="P35" s="88"/>
      <c r="Q35" s="89"/>
      <c r="R35" s="89"/>
      <c r="S35" s="89"/>
      <c r="T35" s="89"/>
      <c r="U35" s="89"/>
      <c r="V35" s="89"/>
      <c r="W35" s="89"/>
      <c r="X35" s="89"/>
      <c r="Y35" s="89"/>
      <c r="Z35" s="89"/>
    </row>
    <row r="36" spans="2:26" ht="26.25" customHeight="1" x14ac:dyDescent="0.25">
      <c r="B36" s="255" t="s">
        <v>69</v>
      </c>
      <c r="C36" s="255"/>
      <c r="D36" s="304" t="s">
        <v>353</v>
      </c>
      <c r="E36" s="305"/>
      <c r="F36" s="305"/>
      <c r="G36" s="305"/>
      <c r="H36" s="305"/>
      <c r="I36" s="305"/>
      <c r="J36" s="305"/>
      <c r="K36" s="305"/>
      <c r="L36" s="305"/>
      <c r="M36" s="306"/>
      <c r="N36" s="87"/>
      <c r="O36" s="255" t="s">
        <v>69</v>
      </c>
      <c r="P36" s="255"/>
      <c r="Q36" s="304"/>
      <c r="R36" s="305"/>
      <c r="S36" s="305"/>
      <c r="T36" s="305"/>
      <c r="U36" s="305"/>
      <c r="V36" s="305"/>
      <c r="W36" s="305"/>
      <c r="X36" s="305"/>
      <c r="Y36" s="305"/>
      <c r="Z36" s="306"/>
    </row>
    <row r="37" spans="2:26" ht="26.25" customHeight="1" x14ac:dyDescent="0.25">
      <c r="B37" s="88"/>
      <c r="C37" s="88"/>
      <c r="D37" s="89"/>
      <c r="E37" s="89"/>
      <c r="F37" s="89"/>
      <c r="G37" s="89"/>
      <c r="H37" s="89"/>
      <c r="I37" s="89"/>
      <c r="J37" s="89"/>
      <c r="K37" s="89"/>
      <c r="L37" s="89"/>
      <c r="M37" s="89"/>
      <c r="N37" s="87"/>
      <c r="O37" s="88"/>
      <c r="P37" s="88"/>
      <c r="Q37" s="89"/>
      <c r="R37" s="89"/>
      <c r="S37" s="89"/>
      <c r="T37" s="89"/>
      <c r="U37" s="89"/>
      <c r="V37" s="89"/>
      <c r="W37" s="89"/>
      <c r="X37" s="89"/>
      <c r="Y37" s="89"/>
      <c r="Z37" s="89"/>
    </row>
    <row r="38" spans="2:26" ht="25.5" customHeight="1" x14ac:dyDescent="0.25">
      <c r="B38" s="255" t="s">
        <v>70</v>
      </c>
      <c r="C38" s="255"/>
      <c r="D38" s="304" t="s">
        <v>354</v>
      </c>
      <c r="E38" s="305"/>
      <c r="F38" s="305"/>
      <c r="G38" s="305"/>
      <c r="H38" s="305"/>
      <c r="I38" s="305"/>
      <c r="J38" s="305"/>
      <c r="K38" s="305"/>
      <c r="L38" s="305"/>
      <c r="M38" s="306"/>
      <c r="N38" s="87"/>
      <c r="O38" s="255" t="s">
        <v>71</v>
      </c>
      <c r="P38" s="255"/>
      <c r="Q38" s="307"/>
      <c r="R38" s="308"/>
      <c r="S38" s="308"/>
      <c r="T38" s="308"/>
      <c r="U38" s="308"/>
      <c r="V38" s="308"/>
      <c r="W38" s="308"/>
      <c r="X38" s="308"/>
      <c r="Y38" s="308"/>
      <c r="Z38" s="309"/>
    </row>
    <row r="39" spans="2:26" ht="25.5" customHeight="1" x14ac:dyDescent="0.25">
      <c r="B39" s="88"/>
      <c r="C39" s="88"/>
      <c r="D39" s="89"/>
      <c r="E39" s="89"/>
      <c r="F39" s="89"/>
      <c r="G39" s="89"/>
      <c r="H39" s="89"/>
      <c r="I39" s="89"/>
      <c r="J39" s="89"/>
      <c r="K39" s="89"/>
      <c r="L39" s="89"/>
      <c r="M39" s="89"/>
      <c r="N39" s="87"/>
      <c r="O39" s="87"/>
      <c r="P39" s="87"/>
      <c r="Q39" s="310"/>
      <c r="R39" s="311"/>
      <c r="S39" s="311"/>
      <c r="T39" s="311"/>
      <c r="U39" s="311"/>
      <c r="V39" s="311"/>
      <c r="W39" s="311"/>
      <c r="X39" s="311"/>
      <c r="Y39" s="311"/>
      <c r="Z39" s="312"/>
    </row>
    <row r="40" spans="2:26" ht="29.25" customHeight="1" x14ac:dyDescent="0.25">
      <c r="B40" s="86" t="s">
        <v>72</v>
      </c>
      <c r="C40" s="86"/>
      <c r="D40" s="304" t="s">
        <v>355</v>
      </c>
      <c r="E40" s="305"/>
      <c r="F40" s="305"/>
      <c r="G40" s="305"/>
      <c r="H40" s="305"/>
      <c r="I40" s="305"/>
      <c r="J40" s="305"/>
      <c r="K40" s="305"/>
      <c r="L40" s="305"/>
      <c r="M40" s="306"/>
      <c r="N40" s="87"/>
      <c r="O40" s="255"/>
      <c r="P40" s="255"/>
      <c r="Q40" s="310"/>
      <c r="R40" s="311"/>
      <c r="S40" s="311"/>
      <c r="T40" s="311"/>
      <c r="U40" s="311"/>
      <c r="V40" s="311"/>
      <c r="W40" s="311"/>
      <c r="X40" s="311"/>
      <c r="Y40" s="311"/>
      <c r="Z40" s="312"/>
    </row>
    <row r="41" spans="2:26" ht="30.75" customHeight="1" x14ac:dyDescent="0.25">
      <c r="B41" s="85" t="s">
        <v>73</v>
      </c>
      <c r="C41" s="85"/>
      <c r="D41" s="304" t="s">
        <v>345</v>
      </c>
      <c r="E41" s="305"/>
      <c r="F41" s="305"/>
      <c r="G41" s="305"/>
      <c r="H41" s="305"/>
      <c r="I41" s="305"/>
      <c r="J41" s="305"/>
      <c r="K41" s="305"/>
      <c r="L41" s="305"/>
      <c r="M41" s="306"/>
      <c r="N41" s="87"/>
      <c r="O41" s="87"/>
      <c r="P41" s="87"/>
      <c r="Q41" s="310"/>
      <c r="R41" s="311"/>
      <c r="S41" s="311"/>
      <c r="T41" s="311"/>
      <c r="U41" s="311"/>
      <c r="V41" s="311"/>
      <c r="W41" s="311"/>
      <c r="X41" s="311"/>
      <c r="Y41" s="311"/>
      <c r="Z41" s="312"/>
    </row>
    <row r="42" spans="2:26" x14ac:dyDescent="0.25">
      <c r="B42" s="85"/>
      <c r="C42" s="85"/>
      <c r="D42" s="85"/>
      <c r="E42" s="85"/>
      <c r="F42" s="85"/>
      <c r="G42" s="85"/>
      <c r="H42" s="85"/>
      <c r="I42" s="85"/>
      <c r="J42" s="85"/>
      <c r="K42" s="85"/>
      <c r="L42" s="85"/>
      <c r="M42" s="85"/>
      <c r="N42" s="87"/>
      <c r="O42" s="87"/>
      <c r="P42" s="87"/>
      <c r="Q42" s="310"/>
      <c r="R42" s="311"/>
      <c r="S42" s="311"/>
      <c r="T42" s="311"/>
      <c r="U42" s="311"/>
      <c r="V42" s="311"/>
      <c r="W42" s="311"/>
      <c r="X42" s="311"/>
      <c r="Y42" s="311"/>
      <c r="Z42" s="312"/>
    </row>
    <row r="43" spans="2:26" x14ac:dyDescent="0.25">
      <c r="B43" s="85" t="s">
        <v>74</v>
      </c>
      <c r="C43" s="85"/>
      <c r="D43" s="85"/>
      <c r="E43" s="85"/>
      <c r="F43" s="85"/>
      <c r="G43" s="85"/>
      <c r="H43" s="85"/>
      <c r="I43" s="85"/>
      <c r="J43" s="85"/>
      <c r="K43" s="85"/>
      <c r="L43" s="85"/>
      <c r="M43" s="85"/>
      <c r="N43" s="87"/>
      <c r="O43" s="87"/>
      <c r="P43" s="87"/>
      <c r="Q43" s="313"/>
      <c r="R43" s="314"/>
      <c r="S43" s="314"/>
      <c r="T43" s="314"/>
      <c r="U43" s="314"/>
      <c r="V43" s="314"/>
      <c r="W43" s="314"/>
      <c r="X43" s="314"/>
      <c r="Y43" s="314"/>
      <c r="Z43" s="315"/>
    </row>
    <row r="44" spans="2:26" x14ac:dyDescent="0.25">
      <c r="B44" s="85" t="s">
        <v>75</v>
      </c>
      <c r="C44" s="85"/>
      <c r="D44" s="304" t="s">
        <v>356</v>
      </c>
      <c r="E44" s="305"/>
      <c r="F44" s="305"/>
      <c r="G44" s="305"/>
      <c r="H44" s="305"/>
      <c r="I44" s="305"/>
      <c r="J44" s="305"/>
      <c r="K44" s="305"/>
      <c r="L44" s="305"/>
      <c r="M44" s="306"/>
      <c r="N44" s="87"/>
      <c r="O44" s="87"/>
      <c r="P44" s="87"/>
      <c r="Q44" s="87"/>
      <c r="R44" s="87"/>
      <c r="S44" s="87"/>
      <c r="T44" s="87"/>
      <c r="U44" s="87"/>
      <c r="V44" s="87"/>
      <c r="W44" s="87"/>
      <c r="X44" s="87"/>
      <c r="Y44" s="87"/>
      <c r="Z44" s="87"/>
    </row>
    <row r="45" spans="2:26" x14ac:dyDescent="0.25">
      <c r="B45" s="85" t="s">
        <v>76</v>
      </c>
      <c r="C45" s="85"/>
      <c r="D45" s="304" t="s">
        <v>347</v>
      </c>
      <c r="E45" s="305"/>
      <c r="F45" s="305"/>
      <c r="G45" s="305"/>
      <c r="H45" s="305"/>
      <c r="I45" s="305"/>
      <c r="J45" s="305"/>
      <c r="K45" s="305"/>
      <c r="L45" s="305"/>
      <c r="M45" s="306"/>
      <c r="N45" s="87"/>
      <c r="O45" s="87"/>
      <c r="P45" s="87"/>
      <c r="Q45" s="87"/>
      <c r="R45" s="87"/>
      <c r="S45" s="87"/>
      <c r="T45" s="87"/>
      <c r="U45" s="87"/>
      <c r="V45" s="87"/>
      <c r="W45" s="87"/>
      <c r="X45" s="87"/>
      <c r="Y45" s="87"/>
      <c r="Z45" s="87"/>
    </row>
    <row r="46" spans="2:26" x14ac:dyDescent="0.25">
      <c r="B46" s="87"/>
      <c r="C46" s="87"/>
      <c r="D46" s="87"/>
      <c r="E46" s="87"/>
      <c r="F46" s="87"/>
      <c r="G46" s="87"/>
      <c r="H46" s="87"/>
      <c r="I46" s="87"/>
      <c r="J46" s="87"/>
      <c r="K46" s="87"/>
      <c r="L46" s="87"/>
      <c r="M46" s="87"/>
      <c r="N46" s="87"/>
      <c r="O46" s="87"/>
      <c r="P46" s="87"/>
      <c r="Q46" s="87"/>
      <c r="R46" s="87"/>
      <c r="S46" s="87"/>
      <c r="T46" s="87"/>
      <c r="U46" s="87"/>
      <c r="V46" s="87"/>
      <c r="W46" s="87"/>
      <c r="X46" s="87"/>
      <c r="Y46" s="87"/>
      <c r="Z46" s="87"/>
    </row>
    <row r="47" spans="2:26" x14ac:dyDescent="0.25">
      <c r="B47" s="85" t="s">
        <v>77</v>
      </c>
      <c r="C47" s="87"/>
      <c r="D47" s="87"/>
      <c r="E47" s="87"/>
      <c r="F47" s="87"/>
      <c r="G47" s="87"/>
      <c r="H47" s="87"/>
      <c r="I47" s="87"/>
      <c r="J47" s="87"/>
      <c r="K47" s="87"/>
      <c r="L47" s="87"/>
      <c r="M47" s="87"/>
      <c r="N47" s="87"/>
      <c r="O47" s="87"/>
      <c r="P47" s="87"/>
      <c r="Q47" s="87"/>
      <c r="R47" s="87"/>
      <c r="S47" s="87"/>
      <c r="T47" s="87"/>
      <c r="U47" s="87"/>
      <c r="V47" s="87"/>
      <c r="W47" s="87"/>
      <c r="X47" s="87"/>
      <c r="Y47" s="87"/>
      <c r="Z47" s="87"/>
    </row>
    <row r="48" spans="2:26" x14ac:dyDescent="0.25">
      <c r="B48" s="85" t="s">
        <v>78</v>
      </c>
      <c r="C48" s="87"/>
      <c r="D48" s="304" t="s">
        <v>357</v>
      </c>
      <c r="E48" s="305"/>
      <c r="F48" s="305"/>
      <c r="G48" s="305"/>
      <c r="H48" s="305"/>
      <c r="I48" s="305"/>
      <c r="J48" s="305"/>
      <c r="K48" s="305"/>
      <c r="L48" s="305"/>
      <c r="M48" s="306"/>
      <c r="N48" s="87"/>
      <c r="O48" s="87"/>
      <c r="P48" s="87"/>
      <c r="Q48" s="87"/>
      <c r="R48" s="87"/>
      <c r="S48" s="87"/>
      <c r="T48" s="87"/>
      <c r="U48" s="87"/>
      <c r="V48" s="87"/>
      <c r="W48" s="87"/>
      <c r="X48" s="87"/>
      <c r="Y48" s="87"/>
      <c r="Z48" s="87"/>
    </row>
    <row r="49" spans="1:26" x14ac:dyDescent="0.25">
      <c r="B49" s="85" t="s">
        <v>79</v>
      </c>
      <c r="C49" s="87"/>
      <c r="D49" s="304" t="s">
        <v>349</v>
      </c>
      <c r="E49" s="305"/>
      <c r="F49" s="305"/>
      <c r="G49" s="305"/>
      <c r="H49" s="305"/>
      <c r="I49" s="305"/>
      <c r="J49" s="305"/>
      <c r="K49" s="305"/>
      <c r="L49" s="305"/>
      <c r="M49" s="306"/>
      <c r="N49" s="87"/>
      <c r="O49" s="87"/>
      <c r="P49" s="87"/>
      <c r="Q49" s="87"/>
      <c r="R49" s="87"/>
      <c r="S49" s="87"/>
      <c r="T49" s="87"/>
      <c r="U49" s="87"/>
      <c r="V49" s="87"/>
      <c r="W49" s="87"/>
      <c r="X49" s="87"/>
      <c r="Y49" s="87"/>
      <c r="Z49" s="87"/>
    </row>
    <row r="50" spans="1:26" x14ac:dyDescent="0.25">
      <c r="B50" s="85" t="s">
        <v>80</v>
      </c>
      <c r="C50" s="87"/>
      <c r="D50" s="304" t="s">
        <v>350</v>
      </c>
      <c r="E50" s="305"/>
      <c r="F50" s="305"/>
      <c r="G50" s="305"/>
      <c r="H50" s="305"/>
      <c r="I50" s="305"/>
      <c r="J50" s="305"/>
      <c r="K50" s="305"/>
      <c r="L50" s="305"/>
      <c r="M50" s="306"/>
      <c r="N50" s="87"/>
      <c r="O50" s="87"/>
      <c r="P50" s="87"/>
      <c r="Q50" s="87"/>
      <c r="R50" s="87"/>
      <c r="S50" s="87"/>
      <c r="T50" s="87"/>
      <c r="U50" s="87"/>
      <c r="V50" s="87"/>
      <c r="W50" s="87"/>
      <c r="X50" s="87"/>
      <c r="Y50" s="87"/>
      <c r="Z50" s="87"/>
    </row>
    <row r="51" spans="1:26" x14ac:dyDescent="0.25">
      <c r="B51" s="85"/>
      <c r="C51" s="87"/>
      <c r="D51" s="87"/>
      <c r="E51" s="87"/>
      <c r="F51" s="87"/>
      <c r="G51" s="87"/>
      <c r="H51" s="87"/>
      <c r="I51" s="87"/>
      <c r="J51" s="87"/>
      <c r="K51" s="87"/>
      <c r="L51" s="87"/>
      <c r="M51" s="87"/>
      <c r="N51" s="87"/>
      <c r="O51" s="87"/>
      <c r="P51" s="87"/>
      <c r="Q51" s="87"/>
      <c r="R51" s="87"/>
      <c r="S51" s="87"/>
      <c r="T51" s="87"/>
      <c r="U51" s="87"/>
      <c r="V51" s="87"/>
      <c r="W51" s="87"/>
      <c r="X51" s="87"/>
      <c r="Y51" s="87"/>
      <c r="Z51" s="87"/>
    </row>
    <row r="52" spans="1:26" x14ac:dyDescent="0.25">
      <c r="B52" s="85" t="s">
        <v>81</v>
      </c>
      <c r="C52" s="87"/>
      <c r="D52" s="87"/>
      <c r="E52" s="87"/>
      <c r="F52" s="87"/>
      <c r="G52" s="87"/>
      <c r="H52" s="87"/>
      <c r="I52" s="87"/>
      <c r="J52" s="87"/>
      <c r="K52" s="87"/>
      <c r="L52" s="87"/>
      <c r="M52" s="87"/>
      <c r="N52" s="87"/>
      <c r="O52" s="87"/>
      <c r="P52" s="87"/>
      <c r="Q52" s="87"/>
      <c r="R52" s="87"/>
      <c r="S52" s="87"/>
      <c r="T52" s="87"/>
      <c r="U52" s="87"/>
      <c r="V52" s="87"/>
      <c r="W52" s="87"/>
      <c r="X52" s="87"/>
      <c r="Y52" s="87"/>
      <c r="Z52" s="87"/>
    </row>
    <row r="53" spans="1:26" x14ac:dyDescent="0.25">
      <c r="B53" s="294" t="s">
        <v>351</v>
      </c>
      <c r="C53" s="295"/>
      <c r="D53" s="295"/>
      <c r="E53" s="295"/>
      <c r="F53" s="295"/>
      <c r="G53" s="295"/>
      <c r="H53" s="295"/>
      <c r="I53" s="295"/>
      <c r="J53" s="295"/>
      <c r="K53" s="295"/>
      <c r="L53" s="295"/>
      <c r="M53" s="296"/>
      <c r="N53" s="87"/>
      <c r="O53" s="87"/>
      <c r="P53" s="87"/>
      <c r="Q53" s="87"/>
      <c r="R53" s="87"/>
      <c r="S53" s="87"/>
      <c r="T53" s="87"/>
      <c r="U53" s="87"/>
      <c r="V53" s="87"/>
      <c r="W53" s="87"/>
      <c r="X53" s="87"/>
      <c r="Y53" s="87"/>
      <c r="Z53" s="87"/>
    </row>
    <row r="54" spans="1:26" x14ac:dyDescent="0.25">
      <c r="B54" s="297"/>
      <c r="C54" s="298"/>
      <c r="D54" s="298"/>
      <c r="E54" s="298"/>
      <c r="F54" s="298"/>
      <c r="G54" s="298"/>
      <c r="H54" s="298"/>
      <c r="I54" s="298"/>
      <c r="J54" s="298"/>
      <c r="K54" s="298"/>
      <c r="L54" s="298"/>
      <c r="M54" s="299"/>
      <c r="N54" s="87"/>
      <c r="O54" s="87"/>
      <c r="P54" s="87"/>
      <c r="Q54" s="87"/>
      <c r="R54" s="87"/>
      <c r="S54" s="87"/>
      <c r="T54" s="87"/>
      <c r="U54" s="87"/>
      <c r="V54" s="87"/>
      <c r="W54" s="87"/>
      <c r="X54" s="87"/>
      <c r="Y54" s="87"/>
      <c r="Z54" s="87"/>
    </row>
    <row r="55" spans="1:26" x14ac:dyDescent="0.25">
      <c r="B55" s="300"/>
      <c r="C55" s="301"/>
      <c r="D55" s="301"/>
      <c r="E55" s="301"/>
      <c r="F55" s="301"/>
      <c r="G55" s="301"/>
      <c r="H55" s="301"/>
      <c r="I55" s="301"/>
      <c r="J55" s="301"/>
      <c r="K55" s="301"/>
      <c r="L55" s="301"/>
      <c r="M55" s="302"/>
      <c r="N55" s="87"/>
      <c r="O55" s="87"/>
      <c r="P55" s="87"/>
      <c r="Q55" s="87"/>
      <c r="R55" s="87"/>
      <c r="S55" s="87"/>
      <c r="T55" s="87"/>
      <c r="U55" s="87"/>
      <c r="V55" s="87"/>
      <c r="W55" s="87"/>
      <c r="X55" s="87"/>
      <c r="Y55" s="87"/>
      <c r="Z55" s="87"/>
    </row>
    <row r="57" spans="1:26" ht="54" customHeight="1" x14ac:dyDescent="0.25">
      <c r="B57" s="251" t="s">
        <v>66</v>
      </c>
      <c r="C57" s="251"/>
      <c r="D57" s="251"/>
      <c r="E57" s="251"/>
      <c r="F57" s="251"/>
      <c r="G57" s="251"/>
      <c r="H57" s="251"/>
      <c r="I57" s="251"/>
      <c r="J57" s="251"/>
      <c r="K57" s="251"/>
      <c r="L57" s="251"/>
      <c r="M57" s="251"/>
      <c r="O57" s="251" t="s">
        <v>67</v>
      </c>
      <c r="P57" s="251"/>
      <c r="Q57" s="251"/>
      <c r="R57" s="251"/>
      <c r="S57" s="251"/>
      <c r="T57" s="251"/>
      <c r="U57" s="251"/>
      <c r="V57" s="251"/>
      <c r="W57" s="251"/>
      <c r="X57" s="251"/>
      <c r="Y57" s="251"/>
      <c r="Z57" s="251"/>
    </row>
    <row r="58" spans="1:26" x14ac:dyDescent="0.25">
      <c r="B58" s="5"/>
      <c r="C58" s="5"/>
      <c r="D58" s="5"/>
      <c r="E58" s="5"/>
      <c r="F58" s="5"/>
      <c r="G58" s="5"/>
      <c r="H58" s="5"/>
      <c r="I58" s="5"/>
      <c r="J58" s="5"/>
      <c r="K58" s="5"/>
      <c r="L58" s="5"/>
      <c r="M58" s="5"/>
      <c r="O58" s="5"/>
      <c r="P58" s="5"/>
      <c r="Q58" s="5"/>
      <c r="R58" s="5"/>
      <c r="S58" s="5"/>
      <c r="T58" s="5"/>
      <c r="U58" s="5"/>
      <c r="V58" s="5"/>
      <c r="W58" s="5"/>
      <c r="X58" s="5"/>
      <c r="Y58" s="5"/>
      <c r="Z58" s="5"/>
    </row>
    <row r="59" spans="1:26" ht="27" customHeight="1" x14ac:dyDescent="0.25">
      <c r="A59" s="87"/>
      <c r="B59" s="255" t="s">
        <v>68</v>
      </c>
      <c r="C59" s="255"/>
      <c r="D59" s="304" t="s">
        <v>358</v>
      </c>
      <c r="E59" s="305"/>
      <c r="F59" s="305"/>
      <c r="G59" s="305"/>
      <c r="H59" s="305"/>
      <c r="I59" s="305"/>
      <c r="J59" s="305"/>
      <c r="K59" s="305"/>
      <c r="L59" s="305"/>
      <c r="M59" s="306"/>
      <c r="N59" s="87"/>
      <c r="O59" s="255" t="s">
        <v>68</v>
      </c>
      <c r="P59" s="255"/>
      <c r="Q59" s="304"/>
      <c r="R59" s="305"/>
      <c r="S59" s="305"/>
      <c r="T59" s="305"/>
      <c r="U59" s="305"/>
      <c r="V59" s="305"/>
      <c r="W59" s="305"/>
      <c r="X59" s="305"/>
      <c r="Y59" s="305"/>
      <c r="Z59" s="306"/>
    </row>
    <row r="60" spans="1:26" ht="27" customHeight="1" x14ac:dyDescent="0.25">
      <c r="A60" s="87"/>
      <c r="B60" s="88"/>
      <c r="C60" s="88"/>
      <c r="D60" s="89"/>
      <c r="E60" s="89"/>
      <c r="F60" s="89"/>
      <c r="G60" s="89"/>
      <c r="H60" s="89"/>
      <c r="I60" s="89"/>
      <c r="J60" s="89"/>
      <c r="K60" s="89"/>
      <c r="L60" s="89"/>
      <c r="M60" s="89"/>
      <c r="N60" s="87"/>
      <c r="O60" s="88"/>
      <c r="P60" s="88"/>
      <c r="Q60" s="89"/>
      <c r="R60" s="89"/>
      <c r="S60" s="89"/>
      <c r="T60" s="89"/>
      <c r="U60" s="89"/>
      <c r="V60" s="89"/>
      <c r="W60" s="89"/>
      <c r="X60" s="89"/>
      <c r="Y60" s="89"/>
      <c r="Z60" s="89"/>
    </row>
    <row r="61" spans="1:26" ht="26.25" customHeight="1" x14ac:dyDescent="0.25">
      <c r="A61" s="87"/>
      <c r="B61" s="255" t="s">
        <v>69</v>
      </c>
      <c r="C61" s="255"/>
      <c r="D61" s="304" t="s">
        <v>359</v>
      </c>
      <c r="E61" s="305"/>
      <c r="F61" s="305"/>
      <c r="G61" s="305"/>
      <c r="H61" s="305"/>
      <c r="I61" s="305"/>
      <c r="J61" s="305"/>
      <c r="K61" s="305"/>
      <c r="L61" s="305"/>
      <c r="M61" s="306"/>
      <c r="N61" s="87"/>
      <c r="O61" s="255" t="s">
        <v>69</v>
      </c>
      <c r="P61" s="255"/>
      <c r="Q61" s="304"/>
      <c r="R61" s="305"/>
      <c r="S61" s="305"/>
      <c r="T61" s="305"/>
      <c r="U61" s="305"/>
      <c r="V61" s="305"/>
      <c r="W61" s="305"/>
      <c r="X61" s="305"/>
      <c r="Y61" s="305"/>
      <c r="Z61" s="306"/>
    </row>
    <row r="62" spans="1:26" ht="26.25" customHeight="1" x14ac:dyDescent="0.25">
      <c r="A62" s="87"/>
      <c r="B62" s="88"/>
      <c r="C62" s="88"/>
      <c r="D62" s="89"/>
      <c r="E62" s="89"/>
      <c r="F62" s="89"/>
      <c r="G62" s="89"/>
      <c r="H62" s="89"/>
      <c r="I62" s="89"/>
      <c r="J62" s="89"/>
      <c r="K62" s="89"/>
      <c r="L62" s="89"/>
      <c r="M62" s="89"/>
      <c r="N62" s="87"/>
      <c r="O62" s="88"/>
      <c r="P62" s="88"/>
      <c r="Q62" s="89"/>
      <c r="R62" s="89"/>
      <c r="S62" s="89"/>
      <c r="T62" s="89"/>
      <c r="U62" s="89"/>
      <c r="V62" s="89"/>
      <c r="W62" s="89"/>
      <c r="X62" s="89"/>
      <c r="Y62" s="89"/>
      <c r="Z62" s="89"/>
    </row>
    <row r="63" spans="1:26" ht="25.5" customHeight="1" x14ac:dyDescent="0.25">
      <c r="A63" s="87"/>
      <c r="B63" s="255" t="s">
        <v>70</v>
      </c>
      <c r="C63" s="255"/>
      <c r="D63" s="304" t="s">
        <v>360</v>
      </c>
      <c r="E63" s="305"/>
      <c r="F63" s="305"/>
      <c r="G63" s="305"/>
      <c r="H63" s="305"/>
      <c r="I63" s="305"/>
      <c r="J63" s="305"/>
      <c r="K63" s="305"/>
      <c r="L63" s="305"/>
      <c r="M63" s="306"/>
      <c r="N63" s="87"/>
      <c r="O63" s="255" t="s">
        <v>71</v>
      </c>
      <c r="P63" s="255"/>
      <c r="Q63" s="307"/>
      <c r="R63" s="308"/>
      <c r="S63" s="308"/>
      <c r="T63" s="308"/>
      <c r="U63" s="308"/>
      <c r="V63" s="308"/>
      <c r="W63" s="308"/>
      <c r="X63" s="308"/>
      <c r="Y63" s="308"/>
      <c r="Z63" s="309"/>
    </row>
    <row r="64" spans="1:26" ht="25.5" customHeight="1" x14ac:dyDescent="0.25">
      <c r="A64" s="87"/>
      <c r="B64" s="88"/>
      <c r="C64" s="88"/>
      <c r="D64" s="89"/>
      <c r="E64" s="89"/>
      <c r="F64" s="89"/>
      <c r="G64" s="89"/>
      <c r="H64" s="89"/>
      <c r="I64" s="89"/>
      <c r="J64" s="89"/>
      <c r="K64" s="89"/>
      <c r="L64" s="89"/>
      <c r="M64" s="89"/>
      <c r="N64" s="87"/>
      <c r="O64" s="87"/>
      <c r="P64" s="87"/>
      <c r="Q64" s="310"/>
      <c r="R64" s="311"/>
      <c r="S64" s="311"/>
      <c r="T64" s="311"/>
      <c r="U64" s="311"/>
      <c r="V64" s="311"/>
      <c r="W64" s="311"/>
      <c r="X64" s="311"/>
      <c r="Y64" s="311"/>
      <c r="Z64" s="312"/>
    </row>
    <row r="65" spans="1:26" ht="29.25" customHeight="1" x14ac:dyDescent="0.25">
      <c r="A65" s="87"/>
      <c r="B65" s="86" t="s">
        <v>72</v>
      </c>
      <c r="C65" s="86"/>
      <c r="D65" s="304" t="s">
        <v>355</v>
      </c>
      <c r="E65" s="305"/>
      <c r="F65" s="305"/>
      <c r="G65" s="305"/>
      <c r="H65" s="305"/>
      <c r="I65" s="305"/>
      <c r="J65" s="305"/>
      <c r="K65" s="305"/>
      <c r="L65" s="305"/>
      <c r="M65" s="306"/>
      <c r="N65" s="87"/>
      <c r="O65" s="255"/>
      <c r="P65" s="255"/>
      <c r="Q65" s="310"/>
      <c r="R65" s="311"/>
      <c r="S65" s="311"/>
      <c r="T65" s="311"/>
      <c r="U65" s="311"/>
      <c r="V65" s="311"/>
      <c r="W65" s="311"/>
      <c r="X65" s="311"/>
      <c r="Y65" s="311"/>
      <c r="Z65" s="312"/>
    </row>
    <row r="66" spans="1:26" ht="30.75" customHeight="1" x14ac:dyDescent="0.25">
      <c r="A66" s="87"/>
      <c r="B66" s="85" t="s">
        <v>73</v>
      </c>
      <c r="C66" s="85"/>
      <c r="D66" s="304" t="s">
        <v>345</v>
      </c>
      <c r="E66" s="305"/>
      <c r="F66" s="305"/>
      <c r="G66" s="305"/>
      <c r="H66" s="305"/>
      <c r="I66" s="305"/>
      <c r="J66" s="305"/>
      <c r="K66" s="305"/>
      <c r="L66" s="305"/>
      <c r="M66" s="306"/>
      <c r="N66" s="87"/>
      <c r="O66" s="87"/>
      <c r="P66" s="87"/>
      <c r="Q66" s="310"/>
      <c r="R66" s="311"/>
      <c r="S66" s="311"/>
      <c r="T66" s="311"/>
      <c r="U66" s="311"/>
      <c r="V66" s="311"/>
      <c r="W66" s="311"/>
      <c r="X66" s="311"/>
      <c r="Y66" s="311"/>
      <c r="Z66" s="312"/>
    </row>
    <row r="67" spans="1:26" x14ac:dyDescent="0.25">
      <c r="A67" s="87"/>
      <c r="B67" s="85"/>
      <c r="C67" s="85"/>
      <c r="D67" s="85"/>
      <c r="E67" s="85"/>
      <c r="F67" s="85"/>
      <c r="G67" s="85"/>
      <c r="H67" s="85"/>
      <c r="I67" s="85"/>
      <c r="J67" s="85"/>
      <c r="K67" s="85"/>
      <c r="L67" s="85"/>
      <c r="M67" s="85"/>
      <c r="N67" s="87"/>
      <c r="O67" s="87"/>
      <c r="P67" s="87"/>
      <c r="Q67" s="310"/>
      <c r="R67" s="311"/>
      <c r="S67" s="311"/>
      <c r="T67" s="311"/>
      <c r="U67" s="311"/>
      <c r="V67" s="311"/>
      <c r="W67" s="311"/>
      <c r="X67" s="311"/>
      <c r="Y67" s="311"/>
      <c r="Z67" s="312"/>
    </row>
    <row r="68" spans="1:26" x14ac:dyDescent="0.25">
      <c r="A68" s="87"/>
      <c r="B68" s="85" t="s">
        <v>74</v>
      </c>
      <c r="C68" s="85"/>
      <c r="D68" s="85"/>
      <c r="E68" s="85"/>
      <c r="F68" s="85"/>
      <c r="G68" s="85"/>
      <c r="H68" s="85"/>
      <c r="I68" s="85"/>
      <c r="J68" s="85"/>
      <c r="K68" s="85"/>
      <c r="L68" s="85"/>
      <c r="M68" s="85"/>
      <c r="N68" s="87"/>
      <c r="O68" s="87"/>
      <c r="P68" s="87"/>
      <c r="Q68" s="313"/>
      <c r="R68" s="314"/>
      <c r="S68" s="314"/>
      <c r="T68" s="314"/>
      <c r="U68" s="314"/>
      <c r="V68" s="314"/>
      <c r="W68" s="314"/>
      <c r="X68" s="314"/>
      <c r="Y68" s="314"/>
      <c r="Z68" s="315"/>
    </row>
    <row r="69" spans="1:26" x14ac:dyDescent="0.25">
      <c r="A69" s="87"/>
      <c r="B69" s="85" t="s">
        <v>75</v>
      </c>
      <c r="C69" s="85"/>
      <c r="D69" s="304" t="s">
        <v>361</v>
      </c>
      <c r="E69" s="305"/>
      <c r="F69" s="305"/>
      <c r="G69" s="305"/>
      <c r="H69" s="305"/>
      <c r="I69" s="305"/>
      <c r="J69" s="305"/>
      <c r="K69" s="305"/>
      <c r="L69" s="305"/>
      <c r="M69" s="306"/>
      <c r="N69" s="87"/>
      <c r="O69" s="87"/>
      <c r="P69" s="87"/>
      <c r="Q69" s="87"/>
      <c r="R69" s="87"/>
      <c r="S69" s="87"/>
      <c r="T69" s="87"/>
      <c r="U69" s="87"/>
      <c r="V69" s="87"/>
      <c r="W69" s="87"/>
      <c r="X69" s="87"/>
      <c r="Y69" s="87"/>
      <c r="Z69" s="87"/>
    </row>
    <row r="70" spans="1:26" x14ac:dyDescent="0.25">
      <c r="A70" s="87"/>
      <c r="B70" s="85" t="s">
        <v>76</v>
      </c>
      <c r="C70" s="85"/>
      <c r="D70" s="304" t="s">
        <v>347</v>
      </c>
      <c r="E70" s="305"/>
      <c r="F70" s="305"/>
      <c r="G70" s="305"/>
      <c r="H70" s="305"/>
      <c r="I70" s="305"/>
      <c r="J70" s="305"/>
      <c r="K70" s="305"/>
      <c r="L70" s="305"/>
      <c r="M70" s="306"/>
      <c r="N70" s="87"/>
      <c r="O70" s="87"/>
      <c r="P70" s="87"/>
      <c r="Q70" s="87"/>
      <c r="R70" s="87"/>
      <c r="S70" s="87"/>
      <c r="T70" s="87"/>
      <c r="U70" s="87"/>
      <c r="V70" s="87"/>
      <c r="W70" s="87"/>
      <c r="X70" s="87"/>
      <c r="Y70" s="87"/>
      <c r="Z70" s="87"/>
    </row>
    <row r="71" spans="1:26" x14ac:dyDescent="0.25">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row>
    <row r="72" spans="1:26" x14ac:dyDescent="0.25">
      <c r="A72" s="87"/>
      <c r="B72" s="85" t="s">
        <v>77</v>
      </c>
      <c r="C72" s="87"/>
      <c r="D72" s="87"/>
      <c r="E72" s="87"/>
      <c r="F72" s="87"/>
      <c r="G72" s="87"/>
      <c r="H72" s="87"/>
      <c r="I72" s="87"/>
      <c r="J72" s="87"/>
      <c r="K72" s="87"/>
      <c r="L72" s="87"/>
      <c r="M72" s="87"/>
      <c r="N72" s="87"/>
      <c r="O72" s="87"/>
      <c r="P72" s="87"/>
      <c r="Q72" s="87"/>
      <c r="R72" s="87"/>
      <c r="S72" s="87"/>
      <c r="T72" s="87"/>
      <c r="U72" s="87"/>
      <c r="V72" s="87"/>
      <c r="W72" s="87"/>
      <c r="X72" s="87"/>
      <c r="Y72" s="87"/>
      <c r="Z72" s="87"/>
    </row>
    <row r="73" spans="1:26" x14ac:dyDescent="0.25">
      <c r="A73" s="87"/>
      <c r="B73" s="85" t="s">
        <v>78</v>
      </c>
      <c r="C73" s="87"/>
      <c r="D73" s="304" t="s">
        <v>357</v>
      </c>
      <c r="E73" s="305"/>
      <c r="F73" s="305"/>
      <c r="G73" s="305"/>
      <c r="H73" s="305"/>
      <c r="I73" s="305"/>
      <c r="J73" s="305"/>
      <c r="K73" s="305"/>
      <c r="L73" s="305"/>
      <c r="M73" s="306"/>
      <c r="N73" s="87"/>
      <c r="O73" s="87"/>
      <c r="P73" s="87"/>
      <c r="Q73" s="87"/>
      <c r="R73" s="87"/>
      <c r="S73" s="87"/>
      <c r="T73" s="87"/>
      <c r="U73" s="87"/>
      <c r="V73" s="87"/>
      <c r="W73" s="87"/>
      <c r="X73" s="87"/>
      <c r="Y73" s="87"/>
      <c r="Z73" s="87"/>
    </row>
    <row r="74" spans="1:26" x14ac:dyDescent="0.25">
      <c r="A74" s="87"/>
      <c r="B74" s="85" t="s">
        <v>79</v>
      </c>
      <c r="C74" s="87"/>
      <c r="D74" s="304" t="s">
        <v>349</v>
      </c>
      <c r="E74" s="305"/>
      <c r="F74" s="305"/>
      <c r="G74" s="305"/>
      <c r="H74" s="305"/>
      <c r="I74" s="305"/>
      <c r="J74" s="305"/>
      <c r="K74" s="305"/>
      <c r="L74" s="305"/>
      <c r="M74" s="306"/>
      <c r="N74" s="87"/>
      <c r="O74" s="87"/>
      <c r="P74" s="87"/>
      <c r="Q74" s="87"/>
      <c r="R74" s="87"/>
      <c r="S74" s="87"/>
      <c r="T74" s="87"/>
      <c r="U74" s="87"/>
      <c r="V74" s="87"/>
      <c r="W74" s="87"/>
      <c r="X74" s="87"/>
      <c r="Y74" s="87"/>
      <c r="Z74" s="87"/>
    </row>
    <row r="75" spans="1:26" x14ac:dyDescent="0.25">
      <c r="A75" s="87"/>
      <c r="B75" s="85" t="s">
        <v>80</v>
      </c>
      <c r="C75" s="87"/>
      <c r="D75" s="304" t="s">
        <v>350</v>
      </c>
      <c r="E75" s="305"/>
      <c r="F75" s="305"/>
      <c r="G75" s="305"/>
      <c r="H75" s="305"/>
      <c r="I75" s="305"/>
      <c r="J75" s="305"/>
      <c r="K75" s="305"/>
      <c r="L75" s="305"/>
      <c r="M75" s="306"/>
      <c r="N75" s="87"/>
      <c r="O75" s="87"/>
      <c r="P75" s="87"/>
      <c r="Q75" s="87"/>
      <c r="R75" s="87"/>
      <c r="S75" s="87"/>
      <c r="T75" s="87"/>
      <c r="U75" s="87"/>
      <c r="V75" s="87"/>
      <c r="W75" s="87"/>
      <c r="X75" s="87"/>
      <c r="Y75" s="87"/>
      <c r="Z75" s="87"/>
    </row>
    <row r="76" spans="1:26" x14ac:dyDescent="0.25">
      <c r="A76" s="87"/>
      <c r="B76" s="85"/>
      <c r="C76" s="87"/>
      <c r="D76" s="87"/>
      <c r="E76" s="87"/>
      <c r="F76" s="87"/>
      <c r="G76" s="87"/>
      <c r="H76" s="87"/>
      <c r="I76" s="87"/>
      <c r="J76" s="87"/>
      <c r="K76" s="87"/>
      <c r="L76" s="87"/>
      <c r="M76" s="87"/>
      <c r="N76" s="87"/>
      <c r="O76" s="87"/>
      <c r="P76" s="87"/>
      <c r="Q76" s="87"/>
      <c r="R76" s="87"/>
      <c r="S76" s="87"/>
      <c r="T76" s="87"/>
      <c r="U76" s="87"/>
      <c r="V76" s="87"/>
      <c r="W76" s="87"/>
      <c r="X76" s="87"/>
      <c r="Y76" s="87"/>
      <c r="Z76" s="87"/>
    </row>
    <row r="77" spans="1:26" x14ac:dyDescent="0.25">
      <c r="A77" s="87"/>
      <c r="B77" s="85" t="s">
        <v>81</v>
      </c>
      <c r="C77" s="87"/>
      <c r="D77" s="87"/>
      <c r="E77" s="87"/>
      <c r="F77" s="87"/>
      <c r="G77" s="87"/>
      <c r="H77" s="87"/>
      <c r="I77" s="87"/>
      <c r="J77" s="87"/>
      <c r="K77" s="87"/>
      <c r="L77" s="87"/>
      <c r="M77" s="87"/>
      <c r="N77" s="87"/>
      <c r="O77" s="87"/>
      <c r="P77" s="87"/>
      <c r="Q77" s="87"/>
      <c r="R77" s="87"/>
      <c r="S77" s="87"/>
      <c r="T77" s="87"/>
      <c r="U77" s="87"/>
      <c r="V77" s="87"/>
      <c r="W77" s="87"/>
      <c r="X77" s="87"/>
      <c r="Y77" s="87"/>
      <c r="Z77" s="87"/>
    </row>
    <row r="78" spans="1:26" x14ac:dyDescent="0.25">
      <c r="A78" s="87"/>
      <c r="B78" s="294" t="s">
        <v>351</v>
      </c>
      <c r="C78" s="295"/>
      <c r="D78" s="295"/>
      <c r="E78" s="295"/>
      <c r="F78" s="295"/>
      <c r="G78" s="295"/>
      <c r="H78" s="295"/>
      <c r="I78" s="295"/>
      <c r="J78" s="295"/>
      <c r="K78" s="295"/>
      <c r="L78" s="295"/>
      <c r="M78" s="296"/>
      <c r="N78" s="87"/>
      <c r="O78" s="87"/>
      <c r="P78" s="87"/>
      <c r="Q78" s="87"/>
      <c r="R78" s="87"/>
      <c r="S78" s="87"/>
      <c r="T78" s="87"/>
      <c r="U78" s="87"/>
      <c r="V78" s="87"/>
      <c r="W78" s="87"/>
      <c r="X78" s="87"/>
      <c r="Y78" s="87"/>
      <c r="Z78" s="87"/>
    </row>
    <row r="79" spans="1:26" x14ac:dyDescent="0.25">
      <c r="A79" s="87"/>
      <c r="B79" s="297"/>
      <c r="C79" s="298"/>
      <c r="D79" s="298"/>
      <c r="E79" s="298"/>
      <c r="F79" s="298"/>
      <c r="G79" s="298"/>
      <c r="H79" s="298"/>
      <c r="I79" s="298"/>
      <c r="J79" s="298"/>
      <c r="K79" s="298"/>
      <c r="L79" s="298"/>
      <c r="M79" s="299"/>
      <c r="N79" s="87"/>
      <c r="O79" s="87"/>
      <c r="P79" s="87"/>
      <c r="Q79" s="87"/>
      <c r="R79" s="87"/>
      <c r="S79" s="87"/>
      <c r="T79" s="87"/>
      <c r="U79" s="87"/>
      <c r="V79" s="87"/>
      <c r="W79" s="87"/>
      <c r="X79" s="87"/>
      <c r="Y79" s="87"/>
      <c r="Z79" s="87"/>
    </row>
    <row r="80" spans="1:26" x14ac:dyDescent="0.25">
      <c r="A80" s="87"/>
      <c r="B80" s="300"/>
      <c r="C80" s="301"/>
      <c r="D80" s="301"/>
      <c r="E80" s="301"/>
      <c r="F80" s="301"/>
      <c r="G80" s="301"/>
      <c r="H80" s="301"/>
      <c r="I80" s="301"/>
      <c r="J80" s="301"/>
      <c r="K80" s="301"/>
      <c r="L80" s="301"/>
      <c r="M80" s="302"/>
      <c r="N80" s="87"/>
      <c r="O80" s="87"/>
      <c r="P80" s="87"/>
      <c r="Q80" s="87"/>
      <c r="R80" s="87"/>
      <c r="S80" s="87"/>
      <c r="T80" s="87"/>
      <c r="U80" s="87"/>
      <c r="V80" s="87"/>
      <c r="W80" s="87"/>
      <c r="X80" s="87"/>
      <c r="Y80" s="87"/>
      <c r="Z80" s="87"/>
    </row>
  </sheetData>
  <sheetProtection algorithmName="SHA-512" hashValue="/3qUx8uxPswfqqEBwvF1OWlvEw43QvmEEK3/Nnfm4bZxk4GyARS9VL3yDjv2AosAH+aNFVmLjpCvKfDOUjxI4A==" saltValue="fP+52e/OVLodUsHa1b4CLQ==" spinCount="100000" sheet="1" objects="1" scenarios="1"/>
  <protectedRanges>
    <protectedRange sqref="D9 D11 D13 D15 D16 D19:M20 Q9 Q11 Q13 D23:M25 B28 D34 Q34 Q36 D36 D38 D40 D41 Q38 D44:M45 D48:M50 B53 D59 Q59 Q61 D61 D63 D65:M66 Q63 D69:M70 D73:M75 B78" name="Rango1"/>
  </protectedRanges>
  <mergeCells count="70">
    <mergeCell ref="D24:M24"/>
    <mergeCell ref="Q13:Z18"/>
    <mergeCell ref="D25:M25"/>
    <mergeCell ref="B28:M30"/>
    <mergeCell ref="O7:Z7"/>
    <mergeCell ref="O9:P9"/>
    <mergeCell ref="Q9:Z9"/>
    <mergeCell ref="O11:P11"/>
    <mergeCell ref="Q11:Z11"/>
    <mergeCell ref="O13:P13"/>
    <mergeCell ref="O15:P15"/>
    <mergeCell ref="D15:M15"/>
    <mergeCell ref="D16:M16"/>
    <mergeCell ref="D19:M19"/>
    <mergeCell ref="D20:M20"/>
    <mergeCell ref="D23:M23"/>
    <mergeCell ref="B7:M7"/>
    <mergeCell ref="B9:C9"/>
    <mergeCell ref="B11:C11"/>
    <mergeCell ref="B13:C13"/>
    <mergeCell ref="D9:M9"/>
    <mergeCell ref="D11:M11"/>
    <mergeCell ref="D13:M13"/>
    <mergeCell ref="B32:M32"/>
    <mergeCell ref="O32:Z32"/>
    <mergeCell ref="B34:C34"/>
    <mergeCell ref="D34:M34"/>
    <mergeCell ref="O34:P34"/>
    <mergeCell ref="Q34:Z34"/>
    <mergeCell ref="D50:M50"/>
    <mergeCell ref="B36:C36"/>
    <mergeCell ref="D36:M36"/>
    <mergeCell ref="O36:P36"/>
    <mergeCell ref="Q36:Z36"/>
    <mergeCell ref="B38:C38"/>
    <mergeCell ref="D38:M38"/>
    <mergeCell ref="O38:P38"/>
    <mergeCell ref="Q38:Z43"/>
    <mergeCell ref="D40:M40"/>
    <mergeCell ref="O40:P40"/>
    <mergeCell ref="D41:M41"/>
    <mergeCell ref="D44:M44"/>
    <mergeCell ref="D45:M45"/>
    <mergeCell ref="D48:M48"/>
    <mergeCell ref="D49:M49"/>
    <mergeCell ref="D65:M65"/>
    <mergeCell ref="O65:P65"/>
    <mergeCell ref="B53:M55"/>
    <mergeCell ref="B57:M57"/>
    <mergeCell ref="O57:Z57"/>
    <mergeCell ref="B59:C59"/>
    <mergeCell ref="D59:M59"/>
    <mergeCell ref="O59:P59"/>
    <mergeCell ref="Q59:Z59"/>
    <mergeCell ref="B78:M80"/>
    <mergeCell ref="H5:T5"/>
    <mergeCell ref="D66:M66"/>
    <mergeCell ref="D69:M69"/>
    <mergeCell ref="D70:M70"/>
    <mergeCell ref="D73:M73"/>
    <mergeCell ref="D74:M74"/>
    <mergeCell ref="D75:M75"/>
    <mergeCell ref="B61:C61"/>
    <mergeCell ref="D61:M61"/>
    <mergeCell ref="O61:P61"/>
    <mergeCell ref="Q61:Z61"/>
    <mergeCell ref="B63:C63"/>
    <mergeCell ref="D63:M63"/>
    <mergeCell ref="O63:P63"/>
    <mergeCell ref="Q63:Z68"/>
  </mergeCells>
  <pageMargins left="0.70866141732283472" right="0.70866141732283472" top="0.74803149606299213" bottom="0.74803149606299213" header="0.31496062992125984" footer="0.31496062992125984"/>
  <pageSetup paperSize="9" scale="4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249977111117893"/>
  </sheetPr>
  <dimension ref="B2:M41"/>
  <sheetViews>
    <sheetView topLeftCell="A15" zoomScaleNormal="100" workbookViewId="0">
      <selection activeCell="Q36" sqref="Q36"/>
    </sheetView>
  </sheetViews>
  <sheetFormatPr baseColWidth="10" defaultColWidth="11.42578125" defaultRowHeight="16.5" x14ac:dyDescent="0.25"/>
  <cols>
    <col min="1" max="16384" width="11.42578125" style="27"/>
  </cols>
  <sheetData>
    <row r="2" spans="2:13" ht="29.25" customHeight="1" x14ac:dyDescent="0.25"/>
    <row r="3" spans="2:13" ht="21" customHeight="1" x14ac:dyDescent="0.25"/>
    <row r="4" spans="2:13" ht="54" customHeight="1" x14ac:dyDescent="0.25">
      <c r="B4" s="251" t="s">
        <v>82</v>
      </c>
      <c r="C4" s="251"/>
      <c r="D4" s="251"/>
      <c r="E4" s="251"/>
      <c r="F4" s="251"/>
      <c r="G4" s="251"/>
      <c r="H4" s="251"/>
      <c r="I4" s="251"/>
      <c r="J4" s="251"/>
      <c r="K4" s="251"/>
      <c r="L4" s="251"/>
      <c r="M4" s="251"/>
    </row>
    <row r="5" spans="2:13" x14ac:dyDescent="0.25">
      <c r="B5" s="255" t="s">
        <v>83</v>
      </c>
      <c r="C5" s="255"/>
      <c r="D5" s="255"/>
      <c r="E5" s="255"/>
      <c r="F5" s="255"/>
      <c r="G5" s="255"/>
      <c r="H5" s="255"/>
      <c r="I5" s="255"/>
      <c r="J5" s="255"/>
      <c r="K5" s="255"/>
      <c r="L5" s="255"/>
      <c r="M5" s="255"/>
    </row>
    <row r="6" spans="2:13" ht="27" customHeight="1" x14ac:dyDescent="0.25">
      <c r="B6" s="255"/>
      <c r="C6" s="255"/>
      <c r="D6" s="255"/>
      <c r="E6" s="255"/>
      <c r="F6" s="255"/>
      <c r="G6" s="255"/>
      <c r="H6" s="255"/>
      <c r="I6" s="255"/>
      <c r="J6" s="255"/>
      <c r="K6" s="255"/>
      <c r="L6" s="255"/>
      <c r="M6" s="255"/>
    </row>
    <row r="7" spans="2:13" ht="26.25" customHeight="1" x14ac:dyDescent="0.25">
      <c r="B7" s="255"/>
      <c r="C7" s="255"/>
      <c r="D7" s="255"/>
      <c r="E7" s="255"/>
      <c r="F7" s="255"/>
      <c r="G7" s="255"/>
      <c r="H7" s="255"/>
      <c r="I7" s="255"/>
      <c r="J7" s="255"/>
      <c r="K7" s="255"/>
      <c r="L7" s="255"/>
      <c r="M7" s="255"/>
    </row>
    <row r="8" spans="2:13" ht="31.5" customHeight="1" x14ac:dyDescent="0.25">
      <c r="B8" s="255"/>
      <c r="C8" s="255"/>
      <c r="D8" s="255"/>
      <c r="E8" s="255"/>
      <c r="F8" s="255"/>
      <c r="G8" s="255"/>
      <c r="H8" s="255"/>
      <c r="I8" s="255"/>
      <c r="J8" s="255"/>
      <c r="K8" s="255"/>
      <c r="L8" s="255"/>
      <c r="M8" s="255"/>
    </row>
    <row r="9" spans="2:13" ht="31.5" customHeight="1" x14ac:dyDescent="0.25">
      <c r="B9" s="4"/>
      <c r="C9" s="4"/>
      <c r="D9" s="4"/>
      <c r="E9" s="4"/>
      <c r="F9" s="4"/>
      <c r="G9" s="4"/>
      <c r="H9" s="4"/>
      <c r="I9" s="4"/>
      <c r="J9" s="4"/>
      <c r="K9" s="4"/>
      <c r="L9" s="4"/>
      <c r="M9" s="4"/>
    </row>
    <row r="10" spans="2:13" x14ac:dyDescent="0.25">
      <c r="B10" s="266" t="s">
        <v>84</v>
      </c>
      <c r="C10" s="266"/>
      <c r="D10" s="266"/>
      <c r="E10" s="266"/>
      <c r="F10" s="266"/>
      <c r="G10" s="266"/>
      <c r="H10" s="266"/>
      <c r="I10" s="266"/>
      <c r="J10" s="266"/>
      <c r="K10" s="266"/>
      <c r="L10" s="266"/>
      <c r="M10" s="266"/>
    </row>
    <row r="11" spans="2:13" x14ac:dyDescent="0.25">
      <c r="B11" s="326" t="s">
        <v>362</v>
      </c>
      <c r="C11" s="327"/>
      <c r="D11" s="327"/>
      <c r="E11" s="327"/>
      <c r="F11" s="327"/>
      <c r="G11" s="327"/>
      <c r="H11" s="327"/>
      <c r="I11" s="327"/>
      <c r="J11" s="327"/>
      <c r="K11" s="327"/>
      <c r="L11" s="327"/>
      <c r="M11" s="328"/>
    </row>
    <row r="12" spans="2:13" x14ac:dyDescent="0.25">
      <c r="B12" s="329"/>
      <c r="C12" s="321"/>
      <c r="D12" s="321"/>
      <c r="E12" s="321"/>
      <c r="F12" s="321"/>
      <c r="G12" s="321"/>
      <c r="H12" s="321"/>
      <c r="I12" s="321"/>
      <c r="J12" s="321"/>
      <c r="K12" s="321"/>
      <c r="L12" s="321"/>
      <c r="M12" s="330"/>
    </row>
    <row r="13" spans="2:13" x14ac:dyDescent="0.25">
      <c r="B13" s="329"/>
      <c r="C13" s="321"/>
      <c r="D13" s="321"/>
      <c r="E13" s="321"/>
      <c r="F13" s="321"/>
      <c r="G13" s="321"/>
      <c r="H13" s="321"/>
      <c r="I13" s="321"/>
      <c r="J13" s="321"/>
      <c r="K13" s="321"/>
      <c r="L13" s="321"/>
      <c r="M13" s="330"/>
    </row>
    <row r="14" spans="2:13" x14ac:dyDescent="0.25">
      <c r="B14" s="329"/>
      <c r="C14" s="321"/>
      <c r="D14" s="321"/>
      <c r="E14" s="321"/>
      <c r="F14" s="321"/>
      <c r="G14" s="321"/>
      <c r="H14" s="321"/>
      <c r="I14" s="321"/>
      <c r="J14" s="321"/>
      <c r="K14" s="321"/>
      <c r="L14" s="321"/>
      <c r="M14" s="330"/>
    </row>
    <row r="15" spans="2:13" x14ac:dyDescent="0.25">
      <c r="B15" s="329"/>
      <c r="C15" s="321"/>
      <c r="D15" s="321"/>
      <c r="E15" s="321"/>
      <c r="F15" s="321"/>
      <c r="G15" s="321"/>
      <c r="H15" s="321"/>
      <c r="I15" s="321"/>
      <c r="J15" s="321"/>
      <c r="K15" s="321"/>
      <c r="L15" s="321"/>
      <c r="M15" s="330"/>
    </row>
    <row r="16" spans="2:13" x14ac:dyDescent="0.25">
      <c r="B16" s="331"/>
      <c r="C16" s="332"/>
      <c r="D16" s="332"/>
      <c r="E16" s="332"/>
      <c r="F16" s="332"/>
      <c r="G16" s="332"/>
      <c r="H16" s="332"/>
      <c r="I16" s="332"/>
      <c r="J16" s="332"/>
      <c r="K16" s="332"/>
      <c r="L16" s="332"/>
      <c r="M16" s="333"/>
    </row>
    <row r="17" spans="2:13" x14ac:dyDescent="0.25">
      <c r="B17" s="87"/>
      <c r="C17" s="87"/>
      <c r="D17" s="87"/>
      <c r="E17" s="87"/>
      <c r="F17" s="87"/>
      <c r="G17" s="87"/>
      <c r="H17" s="87"/>
      <c r="I17" s="87"/>
      <c r="J17" s="87"/>
      <c r="K17" s="87"/>
      <c r="L17" s="87"/>
      <c r="M17" s="87"/>
    </row>
    <row r="18" spans="2:13" x14ac:dyDescent="0.25">
      <c r="B18" s="266" t="s">
        <v>85</v>
      </c>
      <c r="C18" s="266"/>
      <c r="D18" s="266"/>
      <c r="E18" s="266"/>
      <c r="F18" s="266"/>
      <c r="G18" s="266"/>
      <c r="H18" s="266"/>
      <c r="I18" s="266"/>
      <c r="J18" s="266"/>
      <c r="K18" s="266"/>
      <c r="L18" s="266"/>
      <c r="M18" s="266"/>
    </row>
    <row r="19" spans="2:13" x14ac:dyDescent="0.25">
      <c r="B19" s="334" t="s">
        <v>363</v>
      </c>
      <c r="C19" s="335"/>
      <c r="D19" s="335"/>
      <c r="E19" s="335"/>
      <c r="F19" s="335"/>
      <c r="G19" s="335"/>
      <c r="H19" s="335"/>
      <c r="I19" s="335"/>
      <c r="J19" s="335"/>
      <c r="K19" s="335"/>
      <c r="L19" s="335"/>
      <c r="M19" s="336"/>
    </row>
    <row r="20" spans="2:13" x14ac:dyDescent="0.25">
      <c r="B20" s="337"/>
      <c r="C20" s="321"/>
      <c r="D20" s="321"/>
      <c r="E20" s="321"/>
      <c r="F20" s="321"/>
      <c r="G20" s="321"/>
      <c r="H20" s="321"/>
      <c r="I20" s="321"/>
      <c r="J20" s="321"/>
      <c r="K20" s="321"/>
      <c r="L20" s="321"/>
      <c r="M20" s="338"/>
    </row>
    <row r="21" spans="2:13" x14ac:dyDescent="0.25">
      <c r="B21" s="337"/>
      <c r="C21" s="321"/>
      <c r="D21" s="321"/>
      <c r="E21" s="321"/>
      <c r="F21" s="321"/>
      <c r="G21" s="321"/>
      <c r="H21" s="321"/>
      <c r="I21" s="321"/>
      <c r="J21" s="321"/>
      <c r="K21" s="321"/>
      <c r="L21" s="321"/>
      <c r="M21" s="338"/>
    </row>
    <row r="22" spans="2:13" x14ac:dyDescent="0.25">
      <c r="B22" s="337"/>
      <c r="C22" s="321"/>
      <c r="D22" s="321"/>
      <c r="E22" s="321"/>
      <c r="F22" s="321"/>
      <c r="G22" s="321"/>
      <c r="H22" s="321"/>
      <c r="I22" s="321"/>
      <c r="J22" s="321"/>
      <c r="K22" s="321"/>
      <c r="L22" s="321"/>
      <c r="M22" s="338"/>
    </row>
    <row r="23" spans="2:13" x14ac:dyDescent="0.25">
      <c r="B23" s="337"/>
      <c r="C23" s="321"/>
      <c r="D23" s="321"/>
      <c r="E23" s="321"/>
      <c r="F23" s="321"/>
      <c r="G23" s="321"/>
      <c r="H23" s="321"/>
      <c r="I23" s="321"/>
      <c r="J23" s="321"/>
      <c r="K23" s="321"/>
      <c r="L23" s="321"/>
      <c r="M23" s="338"/>
    </row>
    <row r="24" spans="2:13" x14ac:dyDescent="0.25">
      <c r="B24" s="337"/>
      <c r="C24" s="321"/>
      <c r="D24" s="321"/>
      <c r="E24" s="321"/>
      <c r="F24" s="321"/>
      <c r="G24" s="321"/>
      <c r="H24" s="321"/>
      <c r="I24" s="321"/>
      <c r="J24" s="321"/>
      <c r="K24" s="321"/>
      <c r="L24" s="321"/>
      <c r="M24" s="338"/>
    </row>
    <row r="25" spans="2:13" x14ac:dyDescent="0.25">
      <c r="B25" s="339"/>
      <c r="C25" s="340"/>
      <c r="D25" s="340"/>
      <c r="E25" s="340"/>
      <c r="F25" s="340"/>
      <c r="G25" s="340"/>
      <c r="H25" s="340"/>
      <c r="I25" s="340"/>
      <c r="J25" s="340"/>
      <c r="K25" s="340"/>
      <c r="L25" s="340"/>
      <c r="M25" s="341"/>
    </row>
    <row r="26" spans="2:13" x14ac:dyDescent="0.25">
      <c r="B26" s="87"/>
      <c r="C26" s="87"/>
      <c r="D26" s="87"/>
      <c r="E26" s="87"/>
      <c r="F26" s="87"/>
      <c r="G26" s="87"/>
      <c r="H26" s="87"/>
      <c r="I26" s="87"/>
      <c r="J26" s="87"/>
      <c r="K26" s="87"/>
      <c r="L26" s="87"/>
      <c r="M26" s="87"/>
    </row>
    <row r="27" spans="2:13" x14ac:dyDescent="0.25">
      <c r="B27" s="266" t="s">
        <v>86</v>
      </c>
      <c r="C27" s="266"/>
      <c r="D27" s="266"/>
      <c r="E27" s="266"/>
      <c r="F27" s="266"/>
      <c r="G27" s="266"/>
      <c r="H27" s="266"/>
      <c r="I27" s="266"/>
      <c r="J27" s="266"/>
      <c r="K27" s="266"/>
      <c r="L27" s="266"/>
      <c r="M27" s="266"/>
    </row>
    <row r="28" spans="2:13" x14ac:dyDescent="0.25">
      <c r="B28" s="317" t="s">
        <v>364</v>
      </c>
      <c r="C28" s="318"/>
      <c r="D28" s="318"/>
      <c r="E28" s="318"/>
      <c r="F28" s="318"/>
      <c r="G28" s="318"/>
      <c r="H28" s="318"/>
      <c r="I28" s="318"/>
      <c r="J28" s="318"/>
      <c r="K28" s="318"/>
      <c r="L28" s="318"/>
      <c r="M28" s="319"/>
    </row>
    <row r="29" spans="2:13" x14ac:dyDescent="0.25">
      <c r="B29" s="320"/>
      <c r="C29" s="321"/>
      <c r="D29" s="321"/>
      <c r="E29" s="321"/>
      <c r="F29" s="321"/>
      <c r="G29" s="321"/>
      <c r="H29" s="321"/>
      <c r="I29" s="321"/>
      <c r="J29" s="321"/>
      <c r="K29" s="321"/>
      <c r="L29" s="321"/>
      <c r="M29" s="322"/>
    </row>
    <row r="30" spans="2:13" x14ac:dyDescent="0.25">
      <c r="B30" s="320"/>
      <c r="C30" s="321"/>
      <c r="D30" s="321"/>
      <c r="E30" s="321"/>
      <c r="F30" s="321"/>
      <c r="G30" s="321"/>
      <c r="H30" s="321"/>
      <c r="I30" s="321"/>
      <c r="J30" s="321"/>
      <c r="K30" s="321"/>
      <c r="L30" s="321"/>
      <c r="M30" s="322"/>
    </row>
    <row r="31" spans="2:13" x14ac:dyDescent="0.25">
      <c r="B31" s="320"/>
      <c r="C31" s="321"/>
      <c r="D31" s="321"/>
      <c r="E31" s="321"/>
      <c r="F31" s="321"/>
      <c r="G31" s="321"/>
      <c r="H31" s="321"/>
      <c r="I31" s="321"/>
      <c r="J31" s="321"/>
      <c r="K31" s="321"/>
      <c r="L31" s="321"/>
      <c r="M31" s="322"/>
    </row>
    <row r="32" spans="2:13" x14ac:dyDescent="0.25">
      <c r="B32" s="320"/>
      <c r="C32" s="321"/>
      <c r="D32" s="321"/>
      <c r="E32" s="321"/>
      <c r="F32" s="321"/>
      <c r="G32" s="321"/>
      <c r="H32" s="321"/>
      <c r="I32" s="321"/>
      <c r="J32" s="321"/>
      <c r="K32" s="321"/>
      <c r="L32" s="321"/>
      <c r="M32" s="322"/>
    </row>
    <row r="33" spans="2:13" x14ac:dyDescent="0.25">
      <c r="B33" s="320"/>
      <c r="C33" s="321"/>
      <c r="D33" s="321"/>
      <c r="E33" s="321"/>
      <c r="F33" s="321"/>
      <c r="G33" s="321"/>
      <c r="H33" s="321"/>
      <c r="I33" s="321"/>
      <c r="J33" s="321"/>
      <c r="K33" s="321"/>
      <c r="L33" s="321"/>
      <c r="M33" s="322"/>
    </row>
    <row r="34" spans="2:13" x14ac:dyDescent="0.25">
      <c r="B34" s="323"/>
      <c r="C34" s="324"/>
      <c r="D34" s="324"/>
      <c r="E34" s="324"/>
      <c r="F34" s="324"/>
      <c r="G34" s="324"/>
      <c r="H34" s="324"/>
      <c r="I34" s="324"/>
      <c r="J34" s="324"/>
      <c r="K34" s="324"/>
      <c r="L34" s="324"/>
      <c r="M34" s="325"/>
    </row>
    <row r="36" spans="2:13" x14ac:dyDescent="0.25">
      <c r="B36" s="316"/>
      <c r="C36" s="316"/>
      <c r="D36" s="316"/>
      <c r="E36" s="316"/>
      <c r="F36" s="316"/>
      <c r="G36" s="316"/>
      <c r="H36" s="316"/>
      <c r="I36" s="316"/>
      <c r="J36" s="316"/>
      <c r="K36" s="316"/>
      <c r="L36" s="316"/>
      <c r="M36" s="316"/>
    </row>
    <row r="37" spans="2:13" x14ac:dyDescent="0.25">
      <c r="B37" s="316"/>
      <c r="C37" s="316"/>
      <c r="D37" s="316"/>
      <c r="E37" s="316"/>
      <c r="F37" s="316"/>
      <c r="G37" s="316"/>
      <c r="H37" s="316"/>
      <c r="I37" s="316"/>
      <c r="J37" s="316"/>
      <c r="K37" s="316"/>
      <c r="L37" s="316"/>
      <c r="M37" s="316"/>
    </row>
    <row r="38" spans="2:13" x14ac:dyDescent="0.25">
      <c r="B38" s="316"/>
      <c r="C38" s="316"/>
      <c r="D38" s="316"/>
      <c r="E38" s="316"/>
      <c r="F38" s="316"/>
      <c r="G38" s="316"/>
      <c r="H38" s="316"/>
      <c r="I38" s="316"/>
      <c r="J38" s="316"/>
      <c r="K38" s="316"/>
      <c r="L38" s="316"/>
      <c r="M38" s="316"/>
    </row>
    <row r="39" spans="2:13" x14ac:dyDescent="0.25">
      <c r="B39" s="316"/>
      <c r="C39" s="316"/>
      <c r="D39" s="316"/>
      <c r="E39" s="316"/>
      <c r="F39" s="316"/>
      <c r="G39" s="316"/>
      <c r="H39" s="316"/>
      <c r="I39" s="316"/>
      <c r="J39" s="316"/>
      <c r="K39" s="316"/>
      <c r="L39" s="316"/>
      <c r="M39" s="316"/>
    </row>
    <row r="40" spans="2:13" x14ac:dyDescent="0.25">
      <c r="B40" s="316"/>
      <c r="C40" s="316"/>
      <c r="D40" s="316"/>
      <c r="E40" s="316"/>
      <c r="F40" s="316"/>
      <c r="G40" s="316"/>
      <c r="H40" s="316"/>
      <c r="I40" s="316"/>
      <c r="J40" s="316"/>
      <c r="K40" s="316"/>
      <c r="L40" s="316"/>
      <c r="M40" s="316"/>
    </row>
    <row r="41" spans="2:13" x14ac:dyDescent="0.25">
      <c r="B41" s="316"/>
      <c r="C41" s="316"/>
      <c r="D41" s="316"/>
      <c r="E41" s="316"/>
      <c r="F41" s="316"/>
      <c r="G41" s="316"/>
      <c r="H41" s="316"/>
      <c r="I41" s="316"/>
      <c r="J41" s="316"/>
      <c r="K41" s="316"/>
      <c r="L41" s="316"/>
      <c r="M41" s="316"/>
    </row>
  </sheetData>
  <sheetProtection algorithmName="SHA-512" hashValue="neF+7gf4qvolAfWBDN1IzbWr5oyKUZyUDRwWXjnhyydAu/zde9D4sTFU9Mmuhzc2mrXn70A/Xew23z7/G4lFpQ==" saltValue="dAVQtTEzZdwx8Rq5A9ojww==" spinCount="100000" sheet="1" objects="1" scenarios="1"/>
  <protectedRanges>
    <protectedRange sqref="B11 B19 B28" name="Rango1"/>
  </protectedRanges>
  <mergeCells count="9">
    <mergeCell ref="B36:M41"/>
    <mergeCell ref="B27:M27"/>
    <mergeCell ref="B28:M34"/>
    <mergeCell ref="B4:M4"/>
    <mergeCell ref="B5:M8"/>
    <mergeCell ref="B10:M10"/>
    <mergeCell ref="B11:M16"/>
    <mergeCell ref="B18:M18"/>
    <mergeCell ref="B19:M25"/>
  </mergeCells>
  <pageMargins left="0.70866141732283472" right="0.70866141732283472" top="0.74803149606299213" bottom="0.74803149606299213" header="0.31496062992125984" footer="0.31496062992125984"/>
  <pageSetup paperSize="9" scale="8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249977111117893"/>
  </sheetPr>
  <dimension ref="B2:R77"/>
  <sheetViews>
    <sheetView topLeftCell="A35" zoomScaleNormal="100" workbookViewId="0">
      <selection activeCell="B47" sqref="B47:M52"/>
    </sheetView>
  </sheetViews>
  <sheetFormatPr baseColWidth="10" defaultColWidth="11.42578125" defaultRowHeight="16.5" x14ac:dyDescent="0.25"/>
  <cols>
    <col min="1" max="16384" width="11.42578125" style="27"/>
  </cols>
  <sheetData>
    <row r="2" spans="2:13" ht="29.25" customHeight="1" x14ac:dyDescent="0.25"/>
    <row r="3" spans="2:13" ht="21" customHeight="1" x14ac:dyDescent="0.25"/>
    <row r="4" spans="2:13" ht="51" customHeight="1" x14ac:dyDescent="0.25">
      <c r="B4" s="251" t="s">
        <v>87</v>
      </c>
      <c r="C4" s="251"/>
      <c r="D4" s="251"/>
      <c r="E4" s="251"/>
      <c r="F4" s="251"/>
      <c r="G4" s="251"/>
      <c r="H4" s="251"/>
      <c r="I4" s="251"/>
      <c r="J4" s="251"/>
      <c r="K4" s="251"/>
      <c r="L4" s="251"/>
      <c r="M4" s="251"/>
    </row>
    <row r="5" spans="2:13" x14ac:dyDescent="0.25">
      <c r="B5" s="293" t="s">
        <v>88</v>
      </c>
      <c r="C5" s="293"/>
      <c r="D5" s="293"/>
      <c r="E5" s="293"/>
      <c r="F5" s="293"/>
      <c r="G5" s="293"/>
      <c r="H5" s="293"/>
      <c r="I5" s="293"/>
      <c r="J5" s="293"/>
      <c r="K5" s="293"/>
      <c r="L5" s="293"/>
      <c r="M5" s="293"/>
    </row>
    <row r="6" spans="2:13" ht="27" customHeight="1" x14ac:dyDescent="0.25">
      <c r="B6" s="293"/>
      <c r="C6" s="293"/>
      <c r="D6" s="293"/>
      <c r="E6" s="293"/>
      <c r="F6" s="293"/>
      <c r="G6" s="293"/>
      <c r="H6" s="293"/>
      <c r="I6" s="293"/>
      <c r="J6" s="293"/>
      <c r="K6" s="293"/>
      <c r="L6" s="293"/>
      <c r="M6" s="293"/>
    </row>
    <row r="7" spans="2:13" ht="26.25" customHeight="1" x14ac:dyDescent="0.25">
      <c r="B7" s="293"/>
      <c r="C7" s="293"/>
      <c r="D7" s="293"/>
      <c r="E7" s="293"/>
      <c r="F7" s="293"/>
      <c r="G7" s="293"/>
      <c r="H7" s="293"/>
      <c r="I7" s="293"/>
      <c r="J7" s="293"/>
      <c r="K7" s="293"/>
      <c r="L7" s="293"/>
      <c r="M7" s="293"/>
    </row>
    <row r="8" spans="2:13" ht="31.5" customHeight="1" x14ac:dyDescent="0.25">
      <c r="B8" s="293"/>
      <c r="C8" s="293"/>
      <c r="D8" s="293"/>
      <c r="E8" s="293"/>
      <c r="F8" s="293"/>
      <c r="G8" s="293"/>
      <c r="H8" s="293"/>
      <c r="I8" s="293"/>
      <c r="J8" s="293"/>
      <c r="K8" s="293"/>
      <c r="L8" s="293"/>
      <c r="M8" s="293"/>
    </row>
    <row r="9" spans="2:13" x14ac:dyDescent="0.25">
      <c r="B9" s="266" t="s">
        <v>89</v>
      </c>
      <c r="C9" s="266"/>
      <c r="D9" s="266"/>
      <c r="E9" s="266"/>
      <c r="F9" s="266"/>
      <c r="G9" s="266"/>
      <c r="H9" s="266"/>
      <c r="I9" s="266"/>
      <c r="J9" s="266"/>
      <c r="K9" s="266"/>
      <c r="L9" s="266"/>
      <c r="M9" s="266"/>
    </row>
    <row r="10" spans="2:13" x14ac:dyDescent="0.25">
      <c r="B10" s="350" t="s">
        <v>366</v>
      </c>
      <c r="C10" s="351"/>
      <c r="D10" s="351"/>
      <c r="E10" s="351"/>
      <c r="F10" s="351"/>
      <c r="G10" s="351"/>
      <c r="H10" s="351"/>
      <c r="I10" s="351"/>
      <c r="J10" s="351"/>
      <c r="K10" s="351"/>
      <c r="L10" s="351"/>
      <c r="M10" s="352"/>
    </row>
    <row r="11" spans="2:13" x14ac:dyDescent="0.25">
      <c r="B11" s="353"/>
      <c r="C11" s="298"/>
      <c r="D11" s="298"/>
      <c r="E11" s="298"/>
      <c r="F11" s="298"/>
      <c r="G11" s="298"/>
      <c r="H11" s="298"/>
      <c r="I11" s="298"/>
      <c r="J11" s="298"/>
      <c r="K11" s="298"/>
      <c r="L11" s="298"/>
      <c r="M11" s="354"/>
    </row>
    <row r="12" spans="2:13" x14ac:dyDescent="0.25">
      <c r="B12" s="353"/>
      <c r="C12" s="298"/>
      <c r="D12" s="298"/>
      <c r="E12" s="298"/>
      <c r="F12" s="298"/>
      <c r="G12" s="298"/>
      <c r="H12" s="298"/>
      <c r="I12" s="298"/>
      <c r="J12" s="298"/>
      <c r="K12" s="298"/>
      <c r="L12" s="298"/>
      <c r="M12" s="354"/>
    </row>
    <row r="13" spans="2:13" x14ac:dyDescent="0.25">
      <c r="B13" s="353"/>
      <c r="C13" s="298"/>
      <c r="D13" s="298"/>
      <c r="E13" s="298"/>
      <c r="F13" s="298"/>
      <c r="G13" s="298"/>
      <c r="H13" s="298"/>
      <c r="I13" s="298"/>
      <c r="J13" s="298"/>
      <c r="K13" s="298"/>
      <c r="L13" s="298"/>
      <c r="M13" s="354"/>
    </row>
    <row r="14" spans="2:13" x14ac:dyDescent="0.25">
      <c r="B14" s="353"/>
      <c r="C14" s="298"/>
      <c r="D14" s="298"/>
      <c r="E14" s="298"/>
      <c r="F14" s="298"/>
      <c r="G14" s="298"/>
      <c r="H14" s="298"/>
      <c r="I14" s="298"/>
      <c r="J14" s="298"/>
      <c r="K14" s="298"/>
      <c r="L14" s="298"/>
      <c r="M14" s="354"/>
    </row>
    <row r="15" spans="2:13" x14ac:dyDescent="0.25">
      <c r="B15" s="355"/>
      <c r="C15" s="356"/>
      <c r="D15" s="356"/>
      <c r="E15" s="356"/>
      <c r="F15" s="356"/>
      <c r="G15" s="356"/>
      <c r="H15" s="356"/>
      <c r="I15" s="356"/>
      <c r="J15" s="356"/>
      <c r="K15" s="356"/>
      <c r="L15" s="356"/>
      <c r="M15" s="357"/>
    </row>
    <row r="16" spans="2:13" x14ac:dyDescent="0.25">
      <c r="B16" s="87"/>
      <c r="C16" s="87"/>
      <c r="D16" s="87"/>
      <c r="E16" s="87"/>
      <c r="F16" s="87"/>
      <c r="G16" s="87"/>
      <c r="H16" s="87"/>
      <c r="I16" s="87"/>
      <c r="J16" s="87"/>
      <c r="K16" s="87"/>
      <c r="L16" s="87"/>
      <c r="M16" s="87"/>
    </row>
    <row r="17" spans="2:18" x14ac:dyDescent="0.25">
      <c r="B17" s="266" t="s">
        <v>90</v>
      </c>
      <c r="C17" s="266"/>
      <c r="D17" s="266"/>
      <c r="E17" s="266"/>
      <c r="F17" s="266"/>
      <c r="G17" s="266"/>
      <c r="H17" s="266"/>
      <c r="I17" s="266"/>
      <c r="J17" s="266"/>
      <c r="K17" s="266"/>
      <c r="L17" s="266"/>
      <c r="M17" s="266"/>
    </row>
    <row r="18" spans="2:18" x14ac:dyDescent="0.25">
      <c r="B18" s="350" t="s">
        <v>367</v>
      </c>
      <c r="C18" s="351"/>
      <c r="D18" s="351"/>
      <c r="E18" s="351"/>
      <c r="F18" s="351"/>
      <c r="G18" s="351"/>
      <c r="H18" s="351"/>
      <c r="I18" s="351"/>
      <c r="J18" s="351"/>
      <c r="K18" s="351"/>
      <c r="L18" s="351"/>
      <c r="M18" s="352"/>
    </row>
    <row r="19" spans="2:18" x14ac:dyDescent="0.25">
      <c r="B19" s="353"/>
      <c r="C19" s="298"/>
      <c r="D19" s="298"/>
      <c r="E19" s="298"/>
      <c r="F19" s="298"/>
      <c r="G19" s="298"/>
      <c r="H19" s="298"/>
      <c r="I19" s="298"/>
      <c r="J19" s="298"/>
      <c r="K19" s="298"/>
      <c r="L19" s="298"/>
      <c r="M19" s="354"/>
    </row>
    <row r="20" spans="2:18" x14ac:dyDescent="0.25">
      <c r="B20" s="355"/>
      <c r="C20" s="356"/>
      <c r="D20" s="356"/>
      <c r="E20" s="356"/>
      <c r="F20" s="356"/>
      <c r="G20" s="356"/>
      <c r="H20" s="356"/>
      <c r="I20" s="356"/>
      <c r="J20" s="356"/>
      <c r="K20" s="356"/>
      <c r="L20" s="356"/>
      <c r="M20" s="357"/>
      <c r="R20" s="29"/>
    </row>
    <row r="21" spans="2:18" x14ac:dyDescent="0.25">
      <c r="B21" s="87"/>
      <c r="C21" s="87"/>
      <c r="D21" s="87"/>
      <c r="E21" s="87"/>
      <c r="F21" s="87"/>
      <c r="G21" s="87"/>
      <c r="H21" s="87"/>
      <c r="I21" s="87"/>
      <c r="J21" s="87"/>
      <c r="K21" s="87"/>
      <c r="L21" s="87"/>
      <c r="M21" s="87"/>
    </row>
    <row r="22" spans="2:18" x14ac:dyDescent="0.25">
      <c r="B22" s="266" t="s">
        <v>91</v>
      </c>
      <c r="C22" s="266"/>
      <c r="D22" s="266"/>
      <c r="E22" s="266"/>
      <c r="F22" s="266"/>
      <c r="G22" s="266"/>
      <c r="H22" s="266"/>
      <c r="I22" s="266"/>
      <c r="J22" s="266"/>
      <c r="K22" s="266"/>
      <c r="L22" s="266"/>
      <c r="M22" s="266"/>
    </row>
    <row r="23" spans="2:18" x14ac:dyDescent="0.25">
      <c r="B23" s="358" t="s">
        <v>368</v>
      </c>
      <c r="C23" s="351"/>
      <c r="D23" s="351"/>
      <c r="E23" s="351"/>
      <c r="F23" s="351"/>
      <c r="G23" s="351"/>
      <c r="H23" s="351"/>
      <c r="I23" s="351"/>
      <c r="J23" s="351"/>
      <c r="K23" s="351"/>
      <c r="L23" s="351"/>
      <c r="M23" s="352"/>
    </row>
    <row r="24" spans="2:18" x14ac:dyDescent="0.25">
      <c r="B24" s="353"/>
      <c r="C24" s="298"/>
      <c r="D24" s="298"/>
      <c r="E24" s="298"/>
      <c r="F24" s="298"/>
      <c r="G24" s="298"/>
      <c r="H24" s="298"/>
      <c r="I24" s="298"/>
      <c r="J24" s="298"/>
      <c r="K24" s="298"/>
      <c r="L24" s="298"/>
      <c r="M24" s="354"/>
    </row>
    <row r="25" spans="2:18" x14ac:dyDescent="0.25">
      <c r="B25" s="353"/>
      <c r="C25" s="298"/>
      <c r="D25" s="298"/>
      <c r="E25" s="298"/>
      <c r="F25" s="298"/>
      <c r="G25" s="298"/>
      <c r="H25" s="298"/>
      <c r="I25" s="298"/>
      <c r="J25" s="298"/>
      <c r="K25" s="298"/>
      <c r="L25" s="298"/>
      <c r="M25" s="354"/>
    </row>
    <row r="26" spans="2:18" x14ac:dyDescent="0.25">
      <c r="B26" s="353"/>
      <c r="C26" s="298"/>
      <c r="D26" s="298"/>
      <c r="E26" s="298"/>
      <c r="F26" s="298"/>
      <c r="G26" s="298"/>
      <c r="H26" s="298"/>
      <c r="I26" s="298"/>
      <c r="J26" s="298"/>
      <c r="K26" s="298"/>
      <c r="L26" s="298"/>
      <c r="M26" s="354"/>
    </row>
    <row r="27" spans="2:18" x14ac:dyDescent="0.25">
      <c r="B27" s="353"/>
      <c r="C27" s="298"/>
      <c r="D27" s="298"/>
      <c r="E27" s="298"/>
      <c r="F27" s="298"/>
      <c r="G27" s="298"/>
      <c r="H27" s="298"/>
      <c r="I27" s="298"/>
      <c r="J27" s="298"/>
      <c r="K27" s="298"/>
      <c r="L27" s="298"/>
      <c r="M27" s="354"/>
    </row>
    <row r="28" spans="2:18" x14ac:dyDescent="0.25">
      <c r="B28" s="353"/>
      <c r="C28" s="298"/>
      <c r="D28" s="298"/>
      <c r="E28" s="298"/>
      <c r="F28" s="298"/>
      <c r="G28" s="298"/>
      <c r="H28" s="298"/>
      <c r="I28" s="298"/>
      <c r="J28" s="298"/>
      <c r="K28" s="298"/>
      <c r="L28" s="298"/>
      <c r="M28" s="354"/>
    </row>
    <row r="29" spans="2:18" x14ac:dyDescent="0.25">
      <c r="B29" s="353"/>
      <c r="C29" s="298"/>
      <c r="D29" s="298"/>
      <c r="E29" s="298"/>
      <c r="F29" s="298"/>
      <c r="G29" s="298"/>
      <c r="H29" s="298"/>
      <c r="I29" s="298"/>
      <c r="J29" s="298"/>
      <c r="K29" s="298"/>
      <c r="L29" s="298"/>
      <c r="M29" s="354"/>
    </row>
    <row r="30" spans="2:18" x14ac:dyDescent="0.25">
      <c r="B30" s="353"/>
      <c r="C30" s="298"/>
      <c r="D30" s="298"/>
      <c r="E30" s="298"/>
      <c r="F30" s="298"/>
      <c r="G30" s="298"/>
      <c r="H30" s="298"/>
      <c r="I30" s="298"/>
      <c r="J30" s="298"/>
      <c r="K30" s="298"/>
      <c r="L30" s="298"/>
      <c r="M30" s="354"/>
    </row>
    <row r="31" spans="2:18" x14ac:dyDescent="0.25">
      <c r="B31" s="353"/>
      <c r="C31" s="298"/>
      <c r="D31" s="298"/>
      <c r="E31" s="298"/>
      <c r="F31" s="298"/>
      <c r="G31" s="298"/>
      <c r="H31" s="298"/>
      <c r="I31" s="298"/>
      <c r="J31" s="298"/>
      <c r="K31" s="298"/>
      <c r="L31" s="298"/>
      <c r="M31" s="354"/>
    </row>
    <row r="32" spans="2:18" x14ac:dyDescent="0.25">
      <c r="B32" s="353"/>
      <c r="C32" s="298"/>
      <c r="D32" s="298"/>
      <c r="E32" s="298"/>
      <c r="F32" s="298"/>
      <c r="G32" s="298"/>
      <c r="H32" s="298"/>
      <c r="I32" s="298"/>
      <c r="J32" s="298"/>
      <c r="K32" s="298"/>
      <c r="L32" s="298"/>
      <c r="M32" s="354"/>
    </row>
    <row r="33" spans="2:13" x14ac:dyDescent="0.25">
      <c r="B33" s="353"/>
      <c r="C33" s="298"/>
      <c r="D33" s="298"/>
      <c r="E33" s="298"/>
      <c r="F33" s="298"/>
      <c r="G33" s="298"/>
      <c r="H33" s="298"/>
      <c r="I33" s="298"/>
      <c r="J33" s="298"/>
      <c r="K33" s="298"/>
      <c r="L33" s="298"/>
      <c r="M33" s="354"/>
    </row>
    <row r="34" spans="2:13" x14ac:dyDescent="0.25">
      <c r="B34" s="353"/>
      <c r="C34" s="298"/>
      <c r="D34" s="298"/>
      <c r="E34" s="298"/>
      <c r="F34" s="298"/>
      <c r="G34" s="298"/>
      <c r="H34" s="298"/>
      <c r="I34" s="298"/>
      <c r="J34" s="298"/>
      <c r="K34" s="298"/>
      <c r="L34" s="298"/>
      <c r="M34" s="354"/>
    </row>
    <row r="35" spans="2:13" x14ac:dyDescent="0.25">
      <c r="B35" s="353"/>
      <c r="C35" s="298"/>
      <c r="D35" s="298"/>
      <c r="E35" s="298"/>
      <c r="F35" s="298"/>
      <c r="G35" s="298"/>
      <c r="H35" s="298"/>
      <c r="I35" s="298"/>
      <c r="J35" s="298"/>
      <c r="K35" s="298"/>
      <c r="L35" s="298"/>
      <c r="M35" s="354"/>
    </row>
    <row r="36" spans="2:13" x14ac:dyDescent="0.25">
      <c r="B36" s="355"/>
      <c r="C36" s="356"/>
      <c r="D36" s="356"/>
      <c r="E36" s="356"/>
      <c r="F36" s="356"/>
      <c r="G36" s="356"/>
      <c r="H36" s="356"/>
      <c r="I36" s="356"/>
      <c r="J36" s="356"/>
      <c r="K36" s="356"/>
      <c r="L36" s="356"/>
      <c r="M36" s="357"/>
    </row>
    <row r="37" spans="2:13" x14ac:dyDescent="0.25">
      <c r="B37" s="87"/>
      <c r="C37" s="87"/>
      <c r="D37" s="87"/>
      <c r="E37" s="87"/>
      <c r="F37" s="87"/>
      <c r="G37" s="87"/>
      <c r="H37" s="87"/>
      <c r="I37" s="87"/>
      <c r="J37" s="87"/>
      <c r="K37" s="87"/>
      <c r="L37" s="87"/>
      <c r="M37" s="87"/>
    </row>
    <row r="38" spans="2:13" x14ac:dyDescent="0.25">
      <c r="B38" s="266" t="s">
        <v>92</v>
      </c>
      <c r="C38" s="266"/>
      <c r="D38" s="266"/>
      <c r="E38" s="266"/>
      <c r="F38" s="266"/>
      <c r="G38" s="266"/>
      <c r="H38" s="266"/>
      <c r="I38" s="266"/>
      <c r="J38" s="266"/>
      <c r="K38" s="266"/>
      <c r="L38" s="266"/>
      <c r="M38" s="266"/>
    </row>
    <row r="39" spans="2:13" x14ac:dyDescent="0.25">
      <c r="B39" s="359" t="s">
        <v>369</v>
      </c>
      <c r="C39" s="360"/>
      <c r="D39" s="360"/>
      <c r="E39" s="360"/>
      <c r="F39" s="360"/>
      <c r="G39" s="360"/>
      <c r="H39" s="360"/>
      <c r="I39" s="360"/>
      <c r="J39" s="360"/>
      <c r="K39" s="360"/>
      <c r="L39" s="360"/>
      <c r="M39" s="361"/>
    </row>
    <row r="40" spans="2:13" x14ac:dyDescent="0.25">
      <c r="B40" s="362"/>
      <c r="C40" s="298"/>
      <c r="D40" s="298"/>
      <c r="E40" s="298"/>
      <c r="F40" s="298"/>
      <c r="G40" s="298"/>
      <c r="H40" s="298"/>
      <c r="I40" s="298"/>
      <c r="J40" s="298"/>
      <c r="K40" s="298"/>
      <c r="L40" s="298"/>
      <c r="M40" s="363"/>
    </row>
    <row r="41" spans="2:13" x14ac:dyDescent="0.25">
      <c r="B41" s="362"/>
      <c r="C41" s="298"/>
      <c r="D41" s="298"/>
      <c r="E41" s="298"/>
      <c r="F41" s="298"/>
      <c r="G41" s="298"/>
      <c r="H41" s="298"/>
      <c r="I41" s="298"/>
      <c r="J41" s="298"/>
      <c r="K41" s="298"/>
      <c r="L41" s="298"/>
      <c r="M41" s="363"/>
    </row>
    <row r="42" spans="2:13" x14ac:dyDescent="0.25">
      <c r="B42" s="362"/>
      <c r="C42" s="298"/>
      <c r="D42" s="298"/>
      <c r="E42" s="298"/>
      <c r="F42" s="298"/>
      <c r="G42" s="298"/>
      <c r="H42" s="298"/>
      <c r="I42" s="298"/>
      <c r="J42" s="298"/>
      <c r="K42" s="298"/>
      <c r="L42" s="298"/>
      <c r="M42" s="363"/>
    </row>
    <row r="43" spans="2:13" x14ac:dyDescent="0.25">
      <c r="B43" s="362"/>
      <c r="C43" s="298"/>
      <c r="D43" s="298"/>
      <c r="E43" s="298"/>
      <c r="F43" s="298"/>
      <c r="G43" s="298"/>
      <c r="H43" s="298"/>
      <c r="I43" s="298"/>
      <c r="J43" s="298"/>
      <c r="K43" s="298"/>
      <c r="L43" s="298"/>
      <c r="M43" s="363"/>
    </row>
    <row r="44" spans="2:13" x14ac:dyDescent="0.25">
      <c r="B44" s="364"/>
      <c r="C44" s="365"/>
      <c r="D44" s="365"/>
      <c r="E44" s="365"/>
      <c r="F44" s="365"/>
      <c r="G44" s="365"/>
      <c r="H44" s="365"/>
      <c r="I44" s="365"/>
      <c r="J44" s="365"/>
      <c r="K44" s="365"/>
      <c r="L44" s="365"/>
      <c r="M44" s="366"/>
    </row>
    <row r="45" spans="2:13" x14ac:dyDescent="0.25">
      <c r="B45" s="87"/>
      <c r="C45" s="87"/>
      <c r="D45" s="87"/>
      <c r="E45" s="87"/>
      <c r="F45" s="87"/>
      <c r="G45" s="87"/>
      <c r="H45" s="87"/>
      <c r="I45" s="87"/>
      <c r="J45" s="87"/>
      <c r="K45" s="87"/>
      <c r="L45" s="87"/>
      <c r="M45" s="87"/>
    </row>
    <row r="46" spans="2:13" x14ac:dyDescent="0.25">
      <c r="B46" s="266" t="s">
        <v>93</v>
      </c>
      <c r="C46" s="266"/>
      <c r="D46" s="266"/>
      <c r="E46" s="266"/>
      <c r="F46" s="266"/>
      <c r="G46" s="266"/>
      <c r="H46" s="266"/>
      <c r="I46" s="266"/>
      <c r="J46" s="266"/>
      <c r="K46" s="266"/>
      <c r="L46" s="266"/>
      <c r="M46" s="266"/>
    </row>
    <row r="47" spans="2:13" x14ac:dyDescent="0.25">
      <c r="B47" s="367" t="s">
        <v>371</v>
      </c>
      <c r="C47" s="360"/>
      <c r="D47" s="360"/>
      <c r="E47" s="360"/>
      <c r="F47" s="360"/>
      <c r="G47" s="360"/>
      <c r="H47" s="360"/>
      <c r="I47" s="360"/>
      <c r="J47" s="360"/>
      <c r="K47" s="360"/>
      <c r="L47" s="360"/>
      <c r="M47" s="361"/>
    </row>
    <row r="48" spans="2:13" x14ac:dyDescent="0.25">
      <c r="B48" s="362"/>
      <c r="C48" s="298"/>
      <c r="D48" s="298"/>
      <c r="E48" s="298"/>
      <c r="F48" s="298"/>
      <c r="G48" s="298"/>
      <c r="H48" s="298"/>
      <c r="I48" s="298"/>
      <c r="J48" s="298"/>
      <c r="K48" s="298"/>
      <c r="L48" s="298"/>
      <c r="M48" s="363"/>
    </row>
    <row r="49" spans="2:13" x14ac:dyDescent="0.25">
      <c r="B49" s="362"/>
      <c r="C49" s="298"/>
      <c r="D49" s="298"/>
      <c r="E49" s="298"/>
      <c r="F49" s="298"/>
      <c r="G49" s="298"/>
      <c r="H49" s="298"/>
      <c r="I49" s="298"/>
      <c r="J49" s="298"/>
      <c r="K49" s="298"/>
      <c r="L49" s="298"/>
      <c r="M49" s="363"/>
    </row>
    <row r="50" spans="2:13" x14ac:dyDescent="0.25">
      <c r="B50" s="362"/>
      <c r="C50" s="298"/>
      <c r="D50" s="298"/>
      <c r="E50" s="298"/>
      <c r="F50" s="298"/>
      <c r="G50" s="298"/>
      <c r="H50" s="298"/>
      <c r="I50" s="298"/>
      <c r="J50" s="298"/>
      <c r="K50" s="298"/>
      <c r="L50" s="298"/>
      <c r="M50" s="363"/>
    </row>
    <row r="51" spans="2:13" x14ac:dyDescent="0.25">
      <c r="B51" s="362"/>
      <c r="C51" s="298"/>
      <c r="D51" s="298"/>
      <c r="E51" s="298"/>
      <c r="F51" s="298"/>
      <c r="G51" s="298"/>
      <c r="H51" s="298"/>
      <c r="I51" s="298"/>
      <c r="J51" s="298"/>
      <c r="K51" s="298"/>
      <c r="L51" s="298"/>
      <c r="M51" s="363"/>
    </row>
    <row r="52" spans="2:13" x14ac:dyDescent="0.25">
      <c r="B52" s="364"/>
      <c r="C52" s="365"/>
      <c r="D52" s="365"/>
      <c r="E52" s="365"/>
      <c r="F52" s="365"/>
      <c r="G52" s="365"/>
      <c r="H52" s="365"/>
      <c r="I52" s="365"/>
      <c r="J52" s="365"/>
      <c r="K52" s="365"/>
      <c r="L52" s="365"/>
      <c r="M52" s="366"/>
    </row>
    <row r="53" spans="2:13" x14ac:dyDescent="0.25">
      <c r="B53" s="87"/>
      <c r="C53" s="87"/>
      <c r="D53" s="87"/>
      <c r="E53" s="87"/>
      <c r="F53" s="87"/>
      <c r="G53" s="87"/>
      <c r="H53" s="87"/>
      <c r="I53" s="87"/>
      <c r="J53" s="87"/>
      <c r="K53" s="87"/>
      <c r="L53" s="87"/>
      <c r="M53" s="87"/>
    </row>
    <row r="54" spans="2:13" x14ac:dyDescent="0.25">
      <c r="B54" s="266" t="s">
        <v>94</v>
      </c>
      <c r="C54" s="266"/>
      <c r="D54" s="266"/>
      <c r="E54" s="266"/>
      <c r="F54" s="266"/>
      <c r="G54" s="266"/>
      <c r="H54" s="266"/>
      <c r="I54" s="266"/>
      <c r="J54" s="266"/>
      <c r="K54" s="266"/>
      <c r="L54" s="266"/>
      <c r="M54" s="266"/>
    </row>
    <row r="55" spans="2:13" x14ac:dyDescent="0.25">
      <c r="B55" s="359" t="s">
        <v>370</v>
      </c>
      <c r="C55" s="360"/>
      <c r="D55" s="360"/>
      <c r="E55" s="360"/>
      <c r="F55" s="360"/>
      <c r="G55" s="360"/>
      <c r="H55" s="360"/>
      <c r="I55" s="360"/>
      <c r="J55" s="360"/>
      <c r="K55" s="360"/>
      <c r="L55" s="360"/>
      <c r="M55" s="361"/>
    </row>
    <row r="56" spans="2:13" x14ac:dyDescent="0.25">
      <c r="B56" s="362"/>
      <c r="C56" s="298"/>
      <c r="D56" s="298"/>
      <c r="E56" s="298"/>
      <c r="F56" s="298"/>
      <c r="G56" s="298"/>
      <c r="H56" s="298"/>
      <c r="I56" s="298"/>
      <c r="J56" s="298"/>
      <c r="K56" s="298"/>
      <c r="L56" s="298"/>
      <c r="M56" s="363"/>
    </row>
    <row r="57" spans="2:13" x14ac:dyDescent="0.25">
      <c r="B57" s="362"/>
      <c r="C57" s="298"/>
      <c r="D57" s="298"/>
      <c r="E57" s="298"/>
      <c r="F57" s="298"/>
      <c r="G57" s="298"/>
      <c r="H57" s="298"/>
      <c r="I57" s="298"/>
      <c r="J57" s="298"/>
      <c r="K57" s="298"/>
      <c r="L57" s="298"/>
      <c r="M57" s="363"/>
    </row>
    <row r="58" spans="2:13" x14ac:dyDescent="0.25">
      <c r="B58" s="362"/>
      <c r="C58" s="298"/>
      <c r="D58" s="298"/>
      <c r="E58" s="298"/>
      <c r="F58" s="298"/>
      <c r="G58" s="298"/>
      <c r="H58" s="298"/>
      <c r="I58" s="298"/>
      <c r="J58" s="298"/>
      <c r="K58" s="298"/>
      <c r="L58" s="298"/>
      <c r="M58" s="363"/>
    </row>
    <row r="59" spans="2:13" x14ac:dyDescent="0.25">
      <c r="B59" s="362"/>
      <c r="C59" s="298"/>
      <c r="D59" s="298"/>
      <c r="E59" s="298"/>
      <c r="F59" s="298"/>
      <c r="G59" s="298"/>
      <c r="H59" s="298"/>
      <c r="I59" s="298"/>
      <c r="J59" s="298"/>
      <c r="K59" s="298"/>
      <c r="L59" s="298"/>
      <c r="M59" s="363"/>
    </row>
    <row r="60" spans="2:13" x14ac:dyDescent="0.25">
      <c r="B60" s="364"/>
      <c r="C60" s="365"/>
      <c r="D60" s="365"/>
      <c r="E60" s="365"/>
      <c r="F60" s="365"/>
      <c r="G60" s="365"/>
      <c r="H60" s="365"/>
      <c r="I60" s="365"/>
      <c r="J60" s="365"/>
      <c r="K60" s="365"/>
      <c r="L60" s="365"/>
      <c r="M60" s="366"/>
    </row>
    <row r="61" spans="2:13" x14ac:dyDescent="0.25">
      <c r="B61" s="87"/>
      <c r="C61" s="87"/>
      <c r="D61" s="87"/>
      <c r="E61" s="87"/>
      <c r="F61" s="87"/>
      <c r="G61" s="87"/>
      <c r="H61" s="87"/>
      <c r="I61" s="87"/>
      <c r="J61" s="87"/>
      <c r="K61" s="87"/>
      <c r="L61" s="87"/>
      <c r="M61" s="87"/>
    </row>
    <row r="62" spans="2:13" x14ac:dyDescent="0.25">
      <c r="B62" s="266" t="s">
        <v>95</v>
      </c>
      <c r="C62" s="266"/>
      <c r="D62" s="266"/>
      <c r="E62" s="266"/>
      <c r="F62" s="266"/>
      <c r="G62" s="266"/>
      <c r="H62" s="266"/>
      <c r="I62" s="266"/>
      <c r="J62" s="266"/>
      <c r="K62" s="266"/>
      <c r="L62" s="266"/>
      <c r="M62" s="266"/>
    </row>
    <row r="63" spans="2:13" x14ac:dyDescent="0.25">
      <c r="C63" s="87"/>
      <c r="D63" s="87"/>
      <c r="E63" s="87"/>
      <c r="F63" s="87"/>
      <c r="G63" s="87"/>
      <c r="H63" s="87"/>
      <c r="I63" s="87"/>
      <c r="J63" s="87"/>
      <c r="K63" s="87"/>
      <c r="L63" s="87"/>
      <c r="M63" s="87"/>
    </row>
    <row r="64" spans="2:13" x14ac:dyDescent="0.25">
      <c r="B64" s="342"/>
      <c r="C64" s="343"/>
      <c r="D64" s="343"/>
      <c r="E64" s="343"/>
      <c r="F64" s="343"/>
      <c r="G64" s="343"/>
      <c r="H64" s="343"/>
      <c r="I64" s="343"/>
      <c r="J64" s="343"/>
      <c r="K64" s="343"/>
      <c r="L64" s="343"/>
      <c r="M64" s="344"/>
    </row>
    <row r="65" spans="2:13" x14ac:dyDescent="0.25">
      <c r="B65" s="345"/>
      <c r="C65" s="298"/>
      <c r="D65" s="298"/>
      <c r="E65" s="298"/>
      <c r="F65" s="298"/>
      <c r="G65" s="298"/>
      <c r="H65" s="298"/>
      <c r="I65" s="298"/>
      <c r="J65" s="298"/>
      <c r="K65" s="298"/>
      <c r="L65" s="298"/>
      <c r="M65" s="346"/>
    </row>
    <row r="66" spans="2:13" x14ac:dyDescent="0.25">
      <c r="B66" s="345"/>
      <c r="C66" s="298"/>
      <c r="D66" s="298"/>
      <c r="E66" s="298"/>
      <c r="F66" s="298"/>
      <c r="G66" s="298"/>
      <c r="H66" s="298"/>
      <c r="I66" s="298"/>
      <c r="J66" s="298"/>
      <c r="K66" s="298"/>
      <c r="L66" s="298"/>
      <c r="M66" s="346"/>
    </row>
    <row r="67" spans="2:13" x14ac:dyDescent="0.25">
      <c r="B67" s="345"/>
      <c r="C67" s="298"/>
      <c r="D67" s="298"/>
      <c r="E67" s="298"/>
      <c r="F67" s="298"/>
      <c r="G67" s="298"/>
      <c r="H67" s="298"/>
      <c r="I67" s="298"/>
      <c r="J67" s="298"/>
      <c r="K67" s="298"/>
      <c r="L67" s="298"/>
      <c r="M67" s="346"/>
    </row>
    <row r="68" spans="2:13" x14ac:dyDescent="0.25">
      <c r="B68" s="345"/>
      <c r="C68" s="298"/>
      <c r="D68" s="298"/>
      <c r="E68" s="298"/>
      <c r="F68" s="298"/>
      <c r="G68" s="298"/>
      <c r="H68" s="298"/>
      <c r="I68" s="298"/>
      <c r="J68" s="298"/>
      <c r="K68" s="298"/>
      <c r="L68" s="298"/>
      <c r="M68" s="346"/>
    </row>
    <row r="69" spans="2:13" x14ac:dyDescent="0.25">
      <c r="B69" s="345"/>
      <c r="C69" s="298"/>
      <c r="D69" s="298"/>
      <c r="E69" s="298"/>
      <c r="F69" s="298"/>
      <c r="G69" s="298"/>
      <c r="H69" s="298"/>
      <c r="I69" s="298"/>
      <c r="J69" s="298"/>
      <c r="K69" s="298"/>
      <c r="L69" s="298"/>
      <c r="M69" s="346"/>
    </row>
    <row r="70" spans="2:13" x14ac:dyDescent="0.25">
      <c r="B70" s="345"/>
      <c r="C70" s="298"/>
      <c r="D70" s="298"/>
      <c r="E70" s="298"/>
      <c r="F70" s="298"/>
      <c r="G70" s="298"/>
      <c r="H70" s="298"/>
      <c r="I70" s="298"/>
      <c r="J70" s="298"/>
      <c r="K70" s="298"/>
      <c r="L70" s="298"/>
      <c r="M70" s="346"/>
    </row>
    <row r="71" spans="2:13" x14ac:dyDescent="0.25">
      <c r="B71" s="345"/>
      <c r="C71" s="298"/>
      <c r="D71" s="298"/>
      <c r="E71" s="298"/>
      <c r="F71" s="298"/>
      <c r="G71" s="298"/>
      <c r="H71" s="298"/>
      <c r="I71" s="298"/>
      <c r="J71" s="298"/>
      <c r="K71" s="298"/>
      <c r="L71" s="298"/>
      <c r="M71" s="346"/>
    </row>
    <row r="72" spans="2:13" x14ac:dyDescent="0.25">
      <c r="B72" s="345"/>
      <c r="C72" s="298"/>
      <c r="D72" s="298"/>
      <c r="E72" s="298"/>
      <c r="F72" s="298"/>
      <c r="G72" s="298"/>
      <c r="H72" s="298"/>
      <c r="I72" s="298"/>
      <c r="J72" s="298"/>
      <c r="K72" s="298"/>
      <c r="L72" s="298"/>
      <c r="M72" s="346"/>
    </row>
    <row r="73" spans="2:13" x14ac:dyDescent="0.25">
      <c r="B73" s="345"/>
      <c r="C73" s="298"/>
      <c r="D73" s="298"/>
      <c r="E73" s="298"/>
      <c r="F73" s="298"/>
      <c r="G73" s="298"/>
      <c r="H73" s="298"/>
      <c r="I73" s="298"/>
      <c r="J73" s="298"/>
      <c r="K73" s="298"/>
      <c r="L73" s="298"/>
      <c r="M73" s="346"/>
    </row>
    <row r="74" spans="2:13" x14ac:dyDescent="0.25">
      <c r="B74" s="345"/>
      <c r="C74" s="298"/>
      <c r="D74" s="298"/>
      <c r="E74" s="298"/>
      <c r="F74" s="298"/>
      <c r="G74" s="298"/>
      <c r="H74" s="298"/>
      <c r="I74" s="298"/>
      <c r="J74" s="298"/>
      <c r="K74" s="298"/>
      <c r="L74" s="298"/>
      <c r="M74" s="346"/>
    </row>
    <row r="75" spans="2:13" x14ac:dyDescent="0.25">
      <c r="B75" s="345"/>
      <c r="C75" s="298"/>
      <c r="D75" s="298"/>
      <c r="E75" s="298"/>
      <c r="F75" s="298"/>
      <c r="G75" s="298"/>
      <c r="H75" s="298"/>
      <c r="I75" s="298"/>
      <c r="J75" s="298"/>
      <c r="K75" s="298"/>
      <c r="L75" s="298"/>
      <c r="M75" s="346"/>
    </row>
    <row r="76" spans="2:13" x14ac:dyDescent="0.25">
      <c r="B76" s="345"/>
      <c r="C76" s="298"/>
      <c r="D76" s="298"/>
      <c r="E76" s="298"/>
      <c r="F76" s="298"/>
      <c r="G76" s="298"/>
      <c r="H76" s="298"/>
      <c r="I76" s="298"/>
      <c r="J76" s="298"/>
      <c r="K76" s="298"/>
      <c r="L76" s="298"/>
      <c r="M76" s="346"/>
    </row>
    <row r="77" spans="2:13" x14ac:dyDescent="0.25">
      <c r="B77" s="347"/>
      <c r="C77" s="348"/>
      <c r="D77" s="348"/>
      <c r="E77" s="348"/>
      <c r="F77" s="348"/>
      <c r="G77" s="348"/>
      <c r="H77" s="348"/>
      <c r="I77" s="348"/>
      <c r="J77" s="348"/>
      <c r="K77" s="348"/>
      <c r="L77" s="348"/>
      <c r="M77" s="349"/>
    </row>
  </sheetData>
  <sheetProtection algorithmName="SHA-512" hashValue="Qothr1naQDP36YoAZ3nKBDvprfnOCCJBSo9HDAPSLG+Gy3nfQCngiRI2ZPFP8/gcegCGL/m8V/O4KI31F1KjlQ==" saltValue="JuZuS0eLNafU4O1g08KISA==" spinCount="100000" sheet="1" objects="1" scenarios="1"/>
  <protectedRanges>
    <protectedRange sqref="B10 B18 B23 B39 B47 B55 B64" name="Rango1"/>
  </protectedRanges>
  <mergeCells count="16">
    <mergeCell ref="B64:M77"/>
    <mergeCell ref="B38:M38"/>
    <mergeCell ref="B4:M4"/>
    <mergeCell ref="B5:M8"/>
    <mergeCell ref="B9:M9"/>
    <mergeCell ref="B10:M15"/>
    <mergeCell ref="B17:M17"/>
    <mergeCell ref="B18:M20"/>
    <mergeCell ref="B22:M22"/>
    <mergeCell ref="B23:M36"/>
    <mergeCell ref="B39:M44"/>
    <mergeCell ref="B46:M46"/>
    <mergeCell ref="B47:M52"/>
    <mergeCell ref="B62:M62"/>
    <mergeCell ref="B54:M54"/>
    <mergeCell ref="B55:M60"/>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249977111117893"/>
  </sheetPr>
  <dimension ref="A2:Q58"/>
  <sheetViews>
    <sheetView showGridLines="0" tabSelected="1" topLeftCell="C30" zoomScale="90" zoomScaleNormal="90" workbookViewId="0">
      <selection activeCell="N53" sqref="N53"/>
    </sheetView>
  </sheetViews>
  <sheetFormatPr baseColWidth="10" defaultColWidth="11.42578125" defaultRowHeight="16.5" x14ac:dyDescent="0.25"/>
  <cols>
    <col min="1" max="1" width="11.42578125" style="27"/>
    <col min="2" max="2" width="23.7109375" style="27" customWidth="1"/>
    <col min="3" max="3" width="20.5703125" style="27" customWidth="1"/>
    <col min="4" max="4" width="16.85546875" style="27" customWidth="1"/>
    <col min="5" max="5" width="16.42578125" style="27" customWidth="1"/>
    <col min="6" max="6" width="17.28515625" style="27" customWidth="1"/>
    <col min="7" max="7" width="24.140625" style="27" customWidth="1"/>
    <col min="8" max="8" width="17.5703125" style="27" bestFit="1" customWidth="1"/>
    <col min="9" max="9" width="17.5703125" style="27" customWidth="1"/>
    <col min="10" max="10" width="28.140625" style="27" bestFit="1" customWidth="1"/>
    <col min="11" max="11" width="17.5703125" style="27" bestFit="1" customWidth="1"/>
    <col min="12" max="12" width="16.28515625" style="27" customWidth="1"/>
    <col min="13" max="13" width="19.140625" style="27" customWidth="1"/>
    <col min="14" max="15" width="16" style="27" customWidth="1"/>
    <col min="16" max="16384" width="11.42578125" style="27"/>
  </cols>
  <sheetData>
    <row r="2" spans="2:17" ht="29.25" customHeight="1" x14ac:dyDescent="0.25"/>
    <row r="3" spans="2:17" ht="21" customHeight="1" x14ac:dyDescent="0.25"/>
    <row r="4" spans="2:17" ht="53.25" customHeight="1" x14ac:dyDescent="0.25">
      <c r="B4" s="251"/>
      <c r="C4" s="251"/>
      <c r="D4" s="251"/>
      <c r="E4" s="251"/>
      <c r="F4" s="251"/>
      <c r="G4" s="251"/>
      <c r="H4" s="251"/>
      <c r="I4" s="43"/>
    </row>
    <row r="5" spans="2:17" ht="58.5" customHeight="1" x14ac:dyDescent="0.25">
      <c r="B5" s="255" t="s">
        <v>96</v>
      </c>
      <c r="C5" s="255"/>
      <c r="D5" s="255"/>
      <c r="E5" s="255"/>
      <c r="F5" s="255"/>
      <c r="G5" s="255"/>
      <c r="H5" s="255"/>
      <c r="I5" s="4"/>
      <c r="J5" s="5"/>
      <c r="K5" s="5"/>
      <c r="L5" s="5"/>
      <c r="M5" s="5"/>
      <c r="N5" s="5"/>
      <c r="O5" s="5"/>
      <c r="P5" s="5"/>
      <c r="Q5" s="5"/>
    </row>
    <row r="6" spans="2:17" ht="102" customHeight="1" x14ac:dyDescent="0.25">
      <c r="B6" s="255"/>
      <c r="C6" s="255"/>
      <c r="D6" s="255"/>
      <c r="E6" s="255"/>
      <c r="F6" s="255"/>
      <c r="G6" s="255"/>
      <c r="H6" s="255"/>
      <c r="I6" s="71"/>
      <c r="J6" s="5"/>
      <c r="K6" s="5"/>
      <c r="L6" s="5"/>
      <c r="M6" s="5"/>
      <c r="N6" s="5"/>
      <c r="O6" s="5"/>
      <c r="P6" s="5"/>
      <c r="Q6" s="5"/>
    </row>
    <row r="7" spans="2:17" ht="23.25" customHeight="1" thickBot="1" x14ac:dyDescent="0.3">
      <c r="B7" s="88"/>
      <c r="C7" s="88"/>
      <c r="D7" s="88"/>
      <c r="E7" s="88"/>
      <c r="F7" s="88"/>
      <c r="G7" s="88"/>
      <c r="H7" s="88"/>
      <c r="I7" s="71"/>
      <c r="J7" s="5"/>
      <c r="K7" s="5"/>
      <c r="L7" s="5"/>
      <c r="M7" s="5"/>
      <c r="N7" s="5"/>
      <c r="O7" s="5"/>
      <c r="P7" s="5"/>
      <c r="Q7" s="5"/>
    </row>
    <row r="8" spans="2:17" ht="24" customHeight="1" x14ac:dyDescent="0.25">
      <c r="B8" s="373" t="s">
        <v>97</v>
      </c>
      <c r="C8" s="374"/>
      <c r="D8" s="374"/>
      <c r="E8" s="374"/>
      <c r="F8" s="374"/>
      <c r="G8" s="375"/>
      <c r="H8" s="4"/>
      <c r="I8" s="71"/>
      <c r="J8" s="5"/>
      <c r="K8" s="5"/>
      <c r="L8" s="5"/>
      <c r="M8" s="5"/>
      <c r="N8" s="5"/>
      <c r="O8" s="5"/>
      <c r="P8" s="5"/>
      <c r="Q8" s="5"/>
    </row>
    <row r="9" spans="2:17" ht="24" customHeight="1" x14ac:dyDescent="0.25">
      <c r="B9" s="138" t="s">
        <v>98</v>
      </c>
      <c r="C9" s="64"/>
      <c r="D9" s="64"/>
      <c r="E9" s="64"/>
      <c r="F9" s="64"/>
      <c r="G9" s="139"/>
      <c r="H9" s="75"/>
      <c r="I9" s="71"/>
      <c r="J9" s="368" t="s">
        <v>99</v>
      </c>
      <c r="K9" s="368"/>
      <c r="L9" s="368"/>
      <c r="M9" s="368"/>
      <c r="N9" s="5"/>
      <c r="O9" s="5"/>
      <c r="P9" s="5"/>
      <c r="Q9" s="5"/>
    </row>
    <row r="10" spans="2:17" s="38" customFormat="1" ht="50.25" customHeight="1" x14ac:dyDescent="0.25">
      <c r="B10" s="140" t="s">
        <v>100</v>
      </c>
      <c r="C10" s="39" t="s">
        <v>101</v>
      </c>
      <c r="D10" s="39" t="s">
        <v>102</v>
      </c>
      <c r="E10" s="39" t="s">
        <v>103</v>
      </c>
      <c r="F10" s="39" t="s">
        <v>104</v>
      </c>
      <c r="G10" s="141" t="s">
        <v>105</v>
      </c>
      <c r="H10" s="76"/>
      <c r="I10" s="71" t="s">
        <v>106</v>
      </c>
      <c r="J10" s="39" t="s">
        <v>101</v>
      </c>
      <c r="K10" s="39" t="s">
        <v>102</v>
      </c>
      <c r="L10" s="39" t="s">
        <v>103</v>
      </c>
      <c r="M10" s="39" t="s">
        <v>104</v>
      </c>
    </row>
    <row r="11" spans="2:17" x14ac:dyDescent="0.25">
      <c r="B11" s="151" t="s">
        <v>239</v>
      </c>
      <c r="C11" s="152" t="s">
        <v>392</v>
      </c>
      <c r="D11" s="153">
        <v>500000</v>
      </c>
      <c r="E11" s="154">
        <v>5</v>
      </c>
      <c r="F11" s="30">
        <f t="shared" ref="F11:F29" si="0">+D11*E11</f>
        <v>2500000</v>
      </c>
      <c r="G11" s="155" t="s">
        <v>236</v>
      </c>
      <c r="H11" s="77"/>
      <c r="I11" s="72">
        <f>+IF(OR(B11="Muebles y Enseres",B11="Maquinaria y Equipo",B11="Adecuaciones"),(F11/Hoja8!$D$27),IF(OR(B11="Equipo de Transporte y Carga",B11="Equipos Comunicaciones, Cómputo y Herramientas"),(F11/Hoja8!$D$30),0))</f>
        <v>250000</v>
      </c>
      <c r="J11" s="154" t="s">
        <v>107</v>
      </c>
      <c r="K11" s="153">
        <v>1160000</v>
      </c>
      <c r="L11" s="154">
        <v>12</v>
      </c>
      <c r="M11" s="30">
        <f>+K11*L11</f>
        <v>13920000</v>
      </c>
    </row>
    <row r="12" spans="2:17" ht="33" x14ac:dyDescent="0.25">
      <c r="B12" s="151" t="s">
        <v>239</v>
      </c>
      <c r="C12" s="152" t="s">
        <v>393</v>
      </c>
      <c r="D12" s="153">
        <v>600000</v>
      </c>
      <c r="E12" s="154">
        <v>2</v>
      </c>
      <c r="F12" s="30">
        <f t="shared" si="0"/>
        <v>1200000</v>
      </c>
      <c r="G12" s="155" t="s">
        <v>234</v>
      </c>
      <c r="H12" s="77"/>
      <c r="I12" s="72">
        <f>+IF(OR(B12="Muebles y Enseres",B12="Maquinaria y Equipo",B12="Adecuaciones"),(F12/Hoja8!$D$27),IF(OR(B12="Equipo de Transporte y Carga",B12="Equipos Comunicaciones, Cómputo y Herramientas"),(F12/Hoja8!$D$30),0))</f>
        <v>120000</v>
      </c>
      <c r="J12" s="154" t="s">
        <v>108</v>
      </c>
      <c r="K12" s="153">
        <v>1160000</v>
      </c>
      <c r="L12" s="154">
        <v>12</v>
      </c>
      <c r="M12" s="30">
        <f t="shared" ref="M12:M18" si="1">+K12*L12</f>
        <v>13920000</v>
      </c>
    </row>
    <row r="13" spans="2:17" ht="33" x14ac:dyDescent="0.25">
      <c r="B13" s="151" t="s">
        <v>238</v>
      </c>
      <c r="C13" s="152" t="s">
        <v>394</v>
      </c>
      <c r="D13" s="153">
        <v>2000000</v>
      </c>
      <c r="E13" s="154">
        <v>4</v>
      </c>
      <c r="F13" s="30">
        <f t="shared" si="0"/>
        <v>8000000</v>
      </c>
      <c r="G13" s="155" t="s">
        <v>234</v>
      </c>
      <c r="H13" s="77"/>
      <c r="I13" s="72">
        <f>+IF(OR(B13="Muebles y Enseres",B13="Maquinaria y Equipo",B13="Adecuaciones"),(F13/Hoja8!$D$27),IF(OR(B13="Equipo de Transporte y Carga",B13="Equipos Comunicaciones, Cómputo y Herramientas"),(F13/Hoja8!$D$30),0))</f>
        <v>800000</v>
      </c>
      <c r="J13" s="154" t="s">
        <v>109</v>
      </c>
      <c r="K13" s="153">
        <v>600000</v>
      </c>
      <c r="L13" s="154">
        <v>12</v>
      </c>
      <c r="M13" s="30">
        <f t="shared" si="1"/>
        <v>7200000</v>
      </c>
    </row>
    <row r="14" spans="2:17" ht="33" x14ac:dyDescent="0.25">
      <c r="B14" s="151" t="s">
        <v>239</v>
      </c>
      <c r="C14" s="152" t="s">
        <v>395</v>
      </c>
      <c r="D14" s="153">
        <v>1000000</v>
      </c>
      <c r="E14" s="154">
        <v>2</v>
      </c>
      <c r="F14" s="30">
        <f t="shared" si="0"/>
        <v>2000000</v>
      </c>
      <c r="G14" s="155" t="s">
        <v>234</v>
      </c>
      <c r="H14" s="77"/>
      <c r="I14" s="72">
        <f>+IF(OR(B14="Muebles y Enseres",B14="Maquinaria y Equipo",B14="Adecuaciones"),(F14/Hoja8!$D$27),IF(OR(B14="Equipo de Transporte y Carga",B14="Equipos Comunicaciones, Cómputo y Herramientas"),(F14/Hoja8!$D$30),0))</f>
        <v>200000</v>
      </c>
      <c r="J14" s="154" t="s">
        <v>6</v>
      </c>
      <c r="K14" s="153">
        <v>450000</v>
      </c>
      <c r="L14" s="154">
        <v>12</v>
      </c>
      <c r="M14" s="30">
        <f t="shared" si="1"/>
        <v>5400000</v>
      </c>
    </row>
    <row r="15" spans="2:17" x14ac:dyDescent="0.25">
      <c r="B15" s="151" t="s">
        <v>239</v>
      </c>
      <c r="C15" s="152" t="s">
        <v>396</v>
      </c>
      <c r="D15" s="153">
        <v>500000</v>
      </c>
      <c r="E15" s="154">
        <v>3</v>
      </c>
      <c r="F15" s="30">
        <f t="shared" si="0"/>
        <v>1500000</v>
      </c>
      <c r="G15" s="155" t="s">
        <v>234</v>
      </c>
      <c r="H15" s="77"/>
      <c r="I15" s="72">
        <f>+IF(OR(B15="Muebles y Enseres",B15="Maquinaria y Equipo",B15="Adecuaciones"),(F15/Hoja8!$D$27),IF(OR(B15="Equipo de Transporte y Carga",B15="Equipos Comunicaciones, Cómputo y Herramientas"),(F15/Hoja8!$D$30),0))</f>
        <v>150000</v>
      </c>
      <c r="J15" s="154"/>
      <c r="K15" s="153"/>
      <c r="L15" s="154"/>
      <c r="M15" s="30">
        <f t="shared" si="1"/>
        <v>0</v>
      </c>
    </row>
    <row r="16" spans="2:17" ht="33" x14ac:dyDescent="0.25">
      <c r="B16" s="151" t="s">
        <v>243</v>
      </c>
      <c r="C16" s="152" t="s">
        <v>397</v>
      </c>
      <c r="D16" s="153">
        <v>4600000</v>
      </c>
      <c r="E16" s="154">
        <v>1</v>
      </c>
      <c r="F16" s="30">
        <f t="shared" si="0"/>
        <v>4600000</v>
      </c>
      <c r="G16" s="155" t="s">
        <v>234</v>
      </c>
      <c r="I16" s="72">
        <f>+IF(OR(B16="Muebles y Enseres",B16="Maquinaria y Equipo",B16="Adecuaciones"),(F16/Hoja8!$D$27),IF(OR(B16="Equipo de Transporte y Carga",B16="Equipos Comunicaciones, Cómputo y Herramientas"),(F16/Hoja8!$D$30),0))</f>
        <v>920000</v>
      </c>
      <c r="J16" s="154"/>
      <c r="K16" s="153"/>
      <c r="L16" s="154"/>
      <c r="M16" s="30">
        <f t="shared" si="1"/>
        <v>0</v>
      </c>
    </row>
    <row r="17" spans="2:15" ht="33" x14ac:dyDescent="0.25">
      <c r="B17" s="151" t="s">
        <v>243</v>
      </c>
      <c r="C17" s="152" t="s">
        <v>398</v>
      </c>
      <c r="D17" s="153">
        <v>2000000</v>
      </c>
      <c r="E17" s="154">
        <v>1</v>
      </c>
      <c r="F17" s="30">
        <f t="shared" si="0"/>
        <v>2000000</v>
      </c>
      <c r="G17" s="155" t="s">
        <v>234</v>
      </c>
      <c r="I17" s="72">
        <f>+IF(OR(B17="Muebles y Enseres",B17="Maquinaria y Equipo",B17="Adecuaciones"),(F17/Hoja8!$D$27),IF(OR(B17="Equipo de Transporte y Carga",B17="Equipos Comunicaciones, Cómputo y Herramientas"),(F17/Hoja8!$D$30),0))</f>
        <v>400000</v>
      </c>
      <c r="J17" s="154"/>
      <c r="K17" s="153"/>
      <c r="L17" s="154"/>
      <c r="M17" s="30">
        <f t="shared" si="1"/>
        <v>0</v>
      </c>
    </row>
    <row r="18" spans="2:15" ht="33" x14ac:dyDescent="0.25">
      <c r="B18" s="151" t="s">
        <v>239</v>
      </c>
      <c r="C18" s="152" t="s">
        <v>399</v>
      </c>
      <c r="D18" s="153">
        <v>2000000</v>
      </c>
      <c r="E18" s="154">
        <v>1</v>
      </c>
      <c r="F18" s="30">
        <f t="shared" si="0"/>
        <v>2000000</v>
      </c>
      <c r="G18" s="155" t="s">
        <v>234</v>
      </c>
      <c r="I18" s="72">
        <f>+IF(OR(B18="Muebles y Enseres",B18="Maquinaria y Equipo",B18="Adecuaciones"),(F18/Hoja8!$D$27),IF(OR(B18="Equipo de Transporte y Carga",B18="Equipos Comunicaciones, Cómputo y Herramientas"),(F18/Hoja8!$D$30),0))</f>
        <v>200000</v>
      </c>
      <c r="J18" s="154"/>
      <c r="K18" s="153"/>
      <c r="L18" s="154"/>
      <c r="M18" s="30">
        <f t="shared" si="1"/>
        <v>0</v>
      </c>
    </row>
    <row r="19" spans="2:15" ht="33" x14ac:dyDescent="0.25">
      <c r="B19" s="151" t="s">
        <v>241</v>
      </c>
      <c r="C19" s="152" t="s">
        <v>400</v>
      </c>
      <c r="D19" s="153">
        <v>8500000</v>
      </c>
      <c r="E19" s="154">
        <v>1</v>
      </c>
      <c r="F19" s="30">
        <f t="shared" si="0"/>
        <v>8500000</v>
      </c>
      <c r="G19" s="155" t="s">
        <v>234</v>
      </c>
      <c r="I19" s="72">
        <f>+IF(OR(B19="Muebles y Enseres",B19="Maquinaria y Equipo",B19="Adecuaciones"),(F19/Hoja8!$D$27),IF(OR(B19="Equipo de Transporte y Carga",B19="Equipos Comunicaciones, Cómputo y Herramientas"),(F19/Hoja8!$D$30),0))</f>
        <v>1700000</v>
      </c>
      <c r="M19" s="90">
        <f>SUM(M11:M18)</f>
        <v>40440000</v>
      </c>
    </row>
    <row r="20" spans="2:15" ht="18" x14ac:dyDescent="0.25">
      <c r="B20" s="142"/>
      <c r="C20" s="66"/>
      <c r="D20" s="67"/>
      <c r="E20" s="68"/>
      <c r="F20" s="90">
        <f>SUM(F11:F19)</f>
        <v>32300000</v>
      </c>
      <c r="G20" s="143"/>
      <c r="I20" s="72">
        <f>SUM(I11:I19)</f>
        <v>4740000</v>
      </c>
    </row>
    <row r="21" spans="2:15" ht="18" x14ac:dyDescent="0.25">
      <c r="B21" s="369" t="s">
        <v>110</v>
      </c>
      <c r="C21" s="370"/>
      <c r="D21" s="65"/>
      <c r="E21" s="65"/>
      <c r="F21" s="64"/>
      <c r="G21" s="144"/>
      <c r="I21" s="73"/>
      <c r="J21" s="368" t="s">
        <v>111</v>
      </c>
      <c r="K21" s="368"/>
      <c r="L21" s="368"/>
      <c r="M21" s="368"/>
    </row>
    <row r="22" spans="2:15" ht="52.5" x14ac:dyDescent="0.25">
      <c r="B22" s="140" t="s">
        <v>100</v>
      </c>
      <c r="C22" s="39" t="s">
        <v>101</v>
      </c>
      <c r="D22" s="39" t="s">
        <v>102</v>
      </c>
      <c r="E22" s="39" t="s">
        <v>103</v>
      </c>
      <c r="F22" s="39" t="s">
        <v>104</v>
      </c>
      <c r="G22" s="141" t="s">
        <v>105</v>
      </c>
      <c r="J22" s="39" t="s">
        <v>101</v>
      </c>
      <c r="K22" s="39" t="s">
        <v>102</v>
      </c>
      <c r="L22" s="39" t="s">
        <v>103</v>
      </c>
      <c r="M22" s="39" t="s">
        <v>104</v>
      </c>
    </row>
    <row r="23" spans="2:15" x14ac:dyDescent="0.25">
      <c r="B23" s="156" t="s">
        <v>249</v>
      </c>
      <c r="C23" s="152" t="s">
        <v>388</v>
      </c>
      <c r="D23" s="153">
        <v>340000</v>
      </c>
      <c r="E23" s="154">
        <v>1</v>
      </c>
      <c r="F23" s="30">
        <f t="shared" si="0"/>
        <v>340000</v>
      </c>
      <c r="G23" s="155" t="s">
        <v>234</v>
      </c>
      <c r="J23" s="154" t="s">
        <v>403</v>
      </c>
      <c r="K23" s="153">
        <v>50000</v>
      </c>
      <c r="L23" s="154">
        <v>100</v>
      </c>
      <c r="M23" s="30">
        <f>+K23*L23</f>
        <v>5000000</v>
      </c>
    </row>
    <row r="24" spans="2:15" x14ac:dyDescent="0.25">
      <c r="B24" s="156" t="s">
        <v>251</v>
      </c>
      <c r="C24" s="152" t="s">
        <v>389</v>
      </c>
      <c r="D24" s="153">
        <v>800000</v>
      </c>
      <c r="E24" s="154">
        <v>12</v>
      </c>
      <c r="F24" s="30">
        <f t="shared" si="0"/>
        <v>9600000</v>
      </c>
      <c r="G24" s="155" t="s">
        <v>234</v>
      </c>
      <c r="J24" s="154" t="s">
        <v>404</v>
      </c>
      <c r="K24" s="153">
        <v>10000</v>
      </c>
      <c r="L24" s="154">
        <v>200</v>
      </c>
      <c r="M24" s="30">
        <f t="shared" ref="M24:M28" si="2">+K24*L24</f>
        <v>2000000</v>
      </c>
    </row>
    <row r="25" spans="2:15" x14ac:dyDescent="0.25">
      <c r="B25" s="156" t="s">
        <v>257</v>
      </c>
      <c r="C25" s="152" t="s">
        <v>390</v>
      </c>
      <c r="D25" s="153">
        <v>150000</v>
      </c>
      <c r="E25" s="154">
        <v>12</v>
      </c>
      <c r="F25" s="30">
        <f t="shared" si="0"/>
        <v>1800000</v>
      </c>
      <c r="G25" s="155" t="s">
        <v>234</v>
      </c>
      <c r="J25" s="154" t="s">
        <v>407</v>
      </c>
      <c r="K25" s="153">
        <v>85000</v>
      </c>
      <c r="L25" s="154">
        <v>100</v>
      </c>
      <c r="M25" s="30">
        <f t="shared" si="2"/>
        <v>8500000</v>
      </c>
    </row>
    <row r="26" spans="2:15" x14ac:dyDescent="0.25">
      <c r="B26" s="156" t="s">
        <v>257</v>
      </c>
      <c r="C26" s="152" t="s">
        <v>391</v>
      </c>
      <c r="D26" s="153">
        <v>300000</v>
      </c>
      <c r="E26" s="154">
        <v>12</v>
      </c>
      <c r="F26" s="30">
        <f t="shared" si="0"/>
        <v>3600000</v>
      </c>
      <c r="G26" s="155" t="s">
        <v>234</v>
      </c>
      <c r="J26" s="154" t="s">
        <v>408</v>
      </c>
      <c r="K26" s="153">
        <v>75000</v>
      </c>
      <c r="L26" s="154">
        <v>100</v>
      </c>
      <c r="M26" s="30">
        <f>+K26*L26</f>
        <v>7500000</v>
      </c>
    </row>
    <row r="27" spans="2:15" x14ac:dyDescent="0.25">
      <c r="B27" s="156" t="s">
        <v>265</v>
      </c>
      <c r="C27" s="152" t="s">
        <v>401</v>
      </c>
      <c r="D27" s="153">
        <v>1150000</v>
      </c>
      <c r="E27" s="154">
        <v>12</v>
      </c>
      <c r="F27" s="30">
        <f t="shared" si="0"/>
        <v>13800000</v>
      </c>
      <c r="G27" s="155" t="s">
        <v>234</v>
      </c>
      <c r="J27" s="154" t="s">
        <v>405</v>
      </c>
      <c r="K27" s="153">
        <v>40000</v>
      </c>
      <c r="L27" s="154">
        <v>100</v>
      </c>
      <c r="M27" s="30">
        <f t="shared" si="2"/>
        <v>4000000</v>
      </c>
    </row>
    <row r="28" spans="2:15" x14ac:dyDescent="0.25">
      <c r="B28" s="156" t="s">
        <v>255</v>
      </c>
      <c r="C28" s="152" t="s">
        <v>402</v>
      </c>
      <c r="D28" s="153">
        <f>1300000*2</f>
        <v>2600000</v>
      </c>
      <c r="E28" s="154">
        <v>12</v>
      </c>
      <c r="F28" s="30">
        <f t="shared" si="0"/>
        <v>31200000</v>
      </c>
      <c r="G28" s="155" t="s">
        <v>236</v>
      </c>
      <c r="J28" s="154" t="s">
        <v>406</v>
      </c>
      <c r="K28" s="153">
        <v>100000</v>
      </c>
      <c r="L28" s="154">
        <v>24</v>
      </c>
      <c r="M28" s="30">
        <f t="shared" si="2"/>
        <v>2400000</v>
      </c>
    </row>
    <row r="29" spans="2:15" x14ac:dyDescent="0.25">
      <c r="B29" s="156" t="s">
        <v>263</v>
      </c>
      <c r="C29" s="152" t="s">
        <v>410</v>
      </c>
      <c r="D29" s="153">
        <v>360000</v>
      </c>
      <c r="E29" s="154">
        <v>1</v>
      </c>
      <c r="F29" s="30">
        <f t="shared" si="0"/>
        <v>360000</v>
      </c>
      <c r="G29" s="155" t="s">
        <v>236</v>
      </c>
      <c r="J29" s="154" t="s">
        <v>409</v>
      </c>
      <c r="K29" s="153">
        <v>15000</v>
      </c>
      <c r="L29" s="154">
        <f>50*12</f>
        <v>600</v>
      </c>
      <c r="M29" s="30">
        <f>+K29*L29</f>
        <v>9000000</v>
      </c>
    </row>
    <row r="30" spans="2:15" ht="27.75" customHeight="1" x14ac:dyDescent="0.25">
      <c r="B30" s="145"/>
      <c r="F30" s="90">
        <f>SUM(F23:F29)</f>
        <v>60700000</v>
      </c>
      <c r="G30" s="146"/>
      <c r="M30" s="90">
        <f>SUM(M23:M29)</f>
        <v>38400000</v>
      </c>
    </row>
    <row r="31" spans="2:15" ht="27.75" customHeight="1" x14ac:dyDescent="0.25">
      <c r="B31" s="145"/>
      <c r="G31" s="146"/>
    </row>
    <row r="32" spans="2:15" ht="41.25" thickBot="1" x14ac:dyDescent="0.3">
      <c r="B32" s="147" t="s">
        <v>112</v>
      </c>
      <c r="C32" s="148">
        <f>+F20+F30</f>
        <v>93000000</v>
      </c>
      <c r="D32" s="149"/>
      <c r="E32" s="149"/>
      <c r="F32" s="149"/>
      <c r="G32" s="150"/>
      <c r="J32" s="368" t="s">
        <v>113</v>
      </c>
      <c r="K32" s="368"/>
      <c r="L32" s="368"/>
      <c r="M32" s="368"/>
      <c r="N32" s="368"/>
      <c r="O32" s="368"/>
    </row>
    <row r="33" spans="1:15" ht="42.75" x14ac:dyDescent="0.25">
      <c r="J33" s="39" t="s">
        <v>101</v>
      </c>
      <c r="K33" s="39" t="s">
        <v>114</v>
      </c>
      <c r="L33" s="39" t="s">
        <v>115</v>
      </c>
      <c r="M33" s="39" t="s">
        <v>116</v>
      </c>
      <c r="N33" s="39" t="s">
        <v>117</v>
      </c>
      <c r="O33" s="39" t="s">
        <v>118</v>
      </c>
    </row>
    <row r="34" spans="1:15" ht="25.5" x14ac:dyDescent="0.25">
      <c r="B34" s="31" t="s">
        <v>119</v>
      </c>
      <c r="C34" s="32">
        <f>+M19</f>
        <v>40440000</v>
      </c>
      <c r="D34" s="91" t="s">
        <v>120</v>
      </c>
      <c r="E34" s="7">
        <f>C34/(C35-C36)</f>
        <v>1444.2857142857142</v>
      </c>
      <c r="F34" s="91" t="s">
        <v>121</v>
      </c>
      <c r="G34" s="32">
        <f>E34*C36</f>
        <v>23108571.428571429</v>
      </c>
      <c r="J34" s="154"/>
      <c r="K34" s="153"/>
      <c r="L34" s="153">
        <f>K34*3%+K34</f>
        <v>0</v>
      </c>
      <c r="M34" s="153">
        <f>L34*3%+L34</f>
        <v>0</v>
      </c>
      <c r="N34" s="153">
        <f t="shared" ref="M34:O34" si="3">M34*3%+M34</f>
        <v>0</v>
      </c>
      <c r="O34" s="153">
        <f t="shared" si="3"/>
        <v>0</v>
      </c>
    </row>
    <row r="35" spans="1:15" x14ac:dyDescent="0.25">
      <c r="B35" s="31" t="s">
        <v>122</v>
      </c>
      <c r="C35" s="32">
        <v>44000</v>
      </c>
      <c r="D35" s="33"/>
      <c r="E35" s="33"/>
      <c r="F35" s="92" t="s">
        <v>123</v>
      </c>
      <c r="G35" s="34">
        <f>E34*C35</f>
        <v>63548571.428571425</v>
      </c>
      <c r="J35" s="154" t="s">
        <v>411</v>
      </c>
      <c r="K35" s="153">
        <v>600000</v>
      </c>
      <c r="L35" s="153">
        <f t="shared" ref="L35:O41" si="4">K35*3%+K35</f>
        <v>618000</v>
      </c>
      <c r="M35" s="153">
        <f t="shared" si="4"/>
        <v>636540</v>
      </c>
      <c r="N35" s="153">
        <f t="shared" si="4"/>
        <v>655636.19999999995</v>
      </c>
      <c r="O35" s="153">
        <f t="shared" si="4"/>
        <v>675305.28599999996</v>
      </c>
    </row>
    <row r="36" spans="1:15" x14ac:dyDescent="0.25">
      <c r="B36" s="31" t="s">
        <v>124</v>
      </c>
      <c r="C36" s="35">
        <f>+M30/B58</f>
        <v>16000</v>
      </c>
      <c r="D36" s="376" t="s">
        <v>125</v>
      </c>
      <c r="E36" s="377"/>
      <c r="F36" s="377"/>
      <c r="G36" s="378"/>
      <c r="J36" s="154" t="s">
        <v>412</v>
      </c>
      <c r="K36" s="153">
        <v>800000</v>
      </c>
      <c r="L36" s="153">
        <f t="shared" si="4"/>
        <v>824000</v>
      </c>
      <c r="M36" s="153">
        <f t="shared" si="4"/>
        <v>848720</v>
      </c>
      <c r="N36" s="153">
        <f t="shared" si="4"/>
        <v>874181.6</v>
      </c>
      <c r="O36" s="153">
        <f t="shared" si="4"/>
        <v>900407.04799999995</v>
      </c>
    </row>
    <row r="37" spans="1:15" x14ac:dyDescent="0.25">
      <c r="B37" s="36"/>
      <c r="C37" s="36"/>
      <c r="D37" s="36"/>
      <c r="E37" s="36"/>
      <c r="F37" s="36"/>
      <c r="G37" s="36"/>
      <c r="J37" s="154" t="s">
        <v>413</v>
      </c>
      <c r="K37" s="153">
        <v>300000</v>
      </c>
      <c r="L37" s="153">
        <f t="shared" ref="L37" si="5">K37*3%+K37</f>
        <v>309000</v>
      </c>
      <c r="M37" s="153">
        <f t="shared" ref="M37" si="6">L37*3%+L37</f>
        <v>318270</v>
      </c>
      <c r="N37" s="153">
        <f t="shared" ref="N37" si="7">M37*3%+M37</f>
        <v>327818.09999999998</v>
      </c>
      <c r="O37" s="153">
        <f t="shared" ref="O37" si="8">N37*3%+N37</f>
        <v>337652.64299999998</v>
      </c>
    </row>
    <row r="38" spans="1:15" x14ac:dyDescent="0.25">
      <c r="J38" s="154"/>
      <c r="K38" s="153"/>
      <c r="L38" s="153"/>
      <c r="M38" s="153"/>
      <c r="N38" s="153"/>
      <c r="O38" s="153"/>
    </row>
    <row r="39" spans="1:15" x14ac:dyDescent="0.25">
      <c r="B39" s="93" t="s">
        <v>126</v>
      </c>
      <c r="C39" s="93" t="s">
        <v>127</v>
      </c>
      <c r="D39" s="93" t="s">
        <v>128</v>
      </c>
      <c r="E39" s="93" t="s">
        <v>129</v>
      </c>
      <c r="F39" s="93" t="s">
        <v>130</v>
      </c>
      <c r="J39" s="154"/>
      <c r="K39" s="153"/>
      <c r="L39" s="153"/>
      <c r="M39" s="153"/>
      <c r="N39" s="153"/>
      <c r="O39" s="153"/>
    </row>
    <row r="40" spans="1:15" x14ac:dyDescent="0.25">
      <c r="B40" s="41" t="s">
        <v>131</v>
      </c>
      <c r="C40" s="42">
        <v>0.03</v>
      </c>
      <c r="D40" s="42">
        <v>0.03</v>
      </c>
      <c r="E40" s="42">
        <v>0.03</v>
      </c>
      <c r="F40" s="42">
        <v>0.03</v>
      </c>
      <c r="J40" s="154"/>
      <c r="K40" s="153"/>
      <c r="L40" s="153"/>
      <c r="M40" s="153"/>
      <c r="N40" s="153"/>
      <c r="O40" s="153"/>
    </row>
    <row r="41" spans="1:15" x14ac:dyDescent="0.25">
      <c r="B41" s="41" t="s">
        <v>126</v>
      </c>
      <c r="C41" s="37">
        <f>+C35*(1+C40)</f>
        <v>45320</v>
      </c>
      <c r="D41" s="37">
        <f>+C41*(1+D40)</f>
        <v>46679.6</v>
      </c>
      <c r="E41" s="37">
        <f>+D41*(1+E40)</f>
        <v>48079.987999999998</v>
      </c>
      <c r="F41" s="37">
        <f>+E41*(1+F40)</f>
        <v>49522.387640000001</v>
      </c>
      <c r="J41" s="154"/>
      <c r="K41" s="153"/>
      <c r="L41" s="153"/>
      <c r="M41" s="153"/>
      <c r="N41" s="153"/>
      <c r="O41" s="153"/>
    </row>
    <row r="42" spans="1:15" ht="20.25" x14ac:dyDescent="0.25">
      <c r="K42" s="95">
        <f>SUM(K34:K41)</f>
        <v>1700000</v>
      </c>
      <c r="L42" s="95">
        <f>SUM(L34:L41)</f>
        <v>1751000</v>
      </c>
      <c r="M42" s="95">
        <f t="shared" ref="M42:O42" si="9">SUM(M34:M41)</f>
        <v>1803530</v>
      </c>
      <c r="N42" s="95">
        <f t="shared" si="9"/>
        <v>1857635.9</v>
      </c>
      <c r="O42" s="95">
        <f t="shared" si="9"/>
        <v>1913364.9769999997</v>
      </c>
    </row>
    <row r="44" spans="1:15" x14ac:dyDescent="0.25">
      <c r="B44" s="371" t="s">
        <v>132</v>
      </c>
      <c r="C44" s="372"/>
      <c r="D44" s="371" t="s">
        <v>133</v>
      </c>
      <c r="E44" s="372"/>
      <c r="F44" s="371" t="s">
        <v>134</v>
      </c>
      <c r="G44" s="372"/>
      <c r="H44" s="371" t="s">
        <v>135</v>
      </c>
      <c r="I44" s="372"/>
      <c r="J44" s="371" t="s">
        <v>136</v>
      </c>
      <c r="K44" s="372"/>
    </row>
    <row r="45" spans="1:15" x14ac:dyDescent="0.25">
      <c r="B45" s="93" t="s">
        <v>137</v>
      </c>
      <c r="C45" s="93" t="s">
        <v>138</v>
      </c>
      <c r="D45" s="93" t="s">
        <v>137</v>
      </c>
      <c r="E45" s="93" t="s">
        <v>138</v>
      </c>
      <c r="F45" s="93" t="s">
        <v>137</v>
      </c>
      <c r="G45" s="93" t="s">
        <v>138</v>
      </c>
      <c r="H45" s="93" t="s">
        <v>137</v>
      </c>
      <c r="I45" s="93" t="s">
        <v>138</v>
      </c>
      <c r="J45" s="93" t="s">
        <v>137</v>
      </c>
      <c r="K45" s="93" t="s">
        <v>138</v>
      </c>
    </row>
    <row r="46" spans="1:15" x14ac:dyDescent="0.25">
      <c r="A46" s="94" t="s">
        <v>139</v>
      </c>
      <c r="B46" s="154">
        <v>200</v>
      </c>
      <c r="C46" s="30">
        <f>+B46*$C$35</f>
        <v>8800000</v>
      </c>
      <c r="D46" s="154">
        <v>200</v>
      </c>
      <c r="E46" s="30">
        <f>+D46*$C$41</f>
        <v>9064000</v>
      </c>
      <c r="F46" s="154">
        <v>200</v>
      </c>
      <c r="G46" s="30">
        <f>+F46*$D$41</f>
        <v>9335920</v>
      </c>
      <c r="H46" s="154">
        <v>200</v>
      </c>
      <c r="I46" s="30">
        <f>+H46*$E$41</f>
        <v>9615997.5999999996</v>
      </c>
      <c r="J46" s="154">
        <v>200</v>
      </c>
      <c r="K46" s="30">
        <f>+J46*$F$41</f>
        <v>9904477.5280000009</v>
      </c>
    </row>
    <row r="47" spans="1:15" x14ac:dyDescent="0.25">
      <c r="A47" s="94" t="s">
        <v>140</v>
      </c>
      <c r="B47" s="154">
        <v>200</v>
      </c>
      <c r="C47" s="30">
        <f t="shared" ref="C47:C57" si="10">+B47*$C$35</f>
        <v>8800000</v>
      </c>
      <c r="D47" s="154">
        <v>200</v>
      </c>
      <c r="E47" s="30">
        <f t="shared" ref="E47:E57" si="11">+D47*$C$41</f>
        <v>9064000</v>
      </c>
      <c r="F47" s="154">
        <v>200</v>
      </c>
      <c r="G47" s="30">
        <f t="shared" ref="G47:G57" si="12">+F47*$D$41</f>
        <v>9335920</v>
      </c>
      <c r="H47" s="154">
        <v>200</v>
      </c>
      <c r="I47" s="30">
        <f t="shared" ref="I47:I57" si="13">+H47*$C$35</f>
        <v>8800000</v>
      </c>
      <c r="J47" s="154">
        <v>200</v>
      </c>
      <c r="K47" s="30">
        <f t="shared" ref="K47:K57" si="14">+J47*$F$41</f>
        <v>9904477.5280000009</v>
      </c>
    </row>
    <row r="48" spans="1:15" x14ac:dyDescent="0.25">
      <c r="A48" s="94" t="s">
        <v>141</v>
      </c>
      <c r="B48" s="154">
        <v>200</v>
      </c>
      <c r="C48" s="30">
        <f t="shared" si="10"/>
        <v>8800000</v>
      </c>
      <c r="D48" s="154">
        <v>200</v>
      </c>
      <c r="E48" s="30">
        <f t="shared" si="11"/>
        <v>9064000</v>
      </c>
      <c r="F48" s="154">
        <v>200</v>
      </c>
      <c r="G48" s="30">
        <f t="shared" si="12"/>
        <v>9335920</v>
      </c>
      <c r="H48" s="154">
        <v>200</v>
      </c>
      <c r="I48" s="30">
        <f t="shared" si="13"/>
        <v>8800000</v>
      </c>
      <c r="J48" s="154">
        <v>200</v>
      </c>
      <c r="K48" s="30">
        <f t="shared" si="14"/>
        <v>9904477.5280000009</v>
      </c>
    </row>
    <row r="49" spans="1:11" x14ac:dyDescent="0.25">
      <c r="A49" s="94" t="s">
        <v>142</v>
      </c>
      <c r="B49" s="154">
        <v>200</v>
      </c>
      <c r="C49" s="30">
        <f t="shared" si="10"/>
        <v>8800000</v>
      </c>
      <c r="D49" s="154">
        <v>200</v>
      </c>
      <c r="E49" s="30">
        <f t="shared" si="11"/>
        <v>9064000</v>
      </c>
      <c r="F49" s="154">
        <v>200</v>
      </c>
      <c r="G49" s="30">
        <f t="shared" si="12"/>
        <v>9335920</v>
      </c>
      <c r="H49" s="154">
        <v>200</v>
      </c>
      <c r="I49" s="30">
        <f t="shared" si="13"/>
        <v>8800000</v>
      </c>
      <c r="J49" s="154">
        <v>200</v>
      </c>
      <c r="K49" s="30">
        <f t="shared" si="14"/>
        <v>9904477.5280000009</v>
      </c>
    </row>
    <row r="50" spans="1:11" x14ac:dyDescent="0.25">
      <c r="A50" s="94" t="s">
        <v>143</v>
      </c>
      <c r="B50" s="154">
        <v>200</v>
      </c>
      <c r="C50" s="30">
        <f t="shared" si="10"/>
        <v>8800000</v>
      </c>
      <c r="D50" s="154">
        <v>200</v>
      </c>
      <c r="E50" s="30">
        <f t="shared" si="11"/>
        <v>9064000</v>
      </c>
      <c r="F50" s="154">
        <v>200</v>
      </c>
      <c r="G50" s="30">
        <f t="shared" si="12"/>
        <v>9335920</v>
      </c>
      <c r="H50" s="154">
        <v>200</v>
      </c>
      <c r="I50" s="30">
        <f t="shared" si="13"/>
        <v>8800000</v>
      </c>
      <c r="J50" s="154">
        <v>200</v>
      </c>
      <c r="K50" s="30">
        <f t="shared" si="14"/>
        <v>9904477.5280000009</v>
      </c>
    </row>
    <row r="51" spans="1:11" x14ac:dyDescent="0.25">
      <c r="A51" s="94" t="s">
        <v>144</v>
      </c>
      <c r="B51" s="154">
        <v>200</v>
      </c>
      <c r="C51" s="30">
        <f t="shared" si="10"/>
        <v>8800000</v>
      </c>
      <c r="D51" s="154">
        <v>200</v>
      </c>
      <c r="E51" s="30">
        <f t="shared" si="11"/>
        <v>9064000</v>
      </c>
      <c r="F51" s="154">
        <v>200</v>
      </c>
      <c r="G51" s="30">
        <f t="shared" si="12"/>
        <v>9335920</v>
      </c>
      <c r="H51" s="154">
        <v>200</v>
      </c>
      <c r="I51" s="30">
        <f t="shared" si="13"/>
        <v>8800000</v>
      </c>
      <c r="J51" s="154">
        <v>200</v>
      </c>
      <c r="K51" s="30">
        <f t="shared" si="14"/>
        <v>9904477.5280000009</v>
      </c>
    </row>
    <row r="52" spans="1:11" x14ac:dyDescent="0.25">
      <c r="A52" s="94" t="s">
        <v>145</v>
      </c>
      <c r="B52" s="154">
        <v>200</v>
      </c>
      <c r="C52" s="30">
        <f t="shared" si="10"/>
        <v>8800000</v>
      </c>
      <c r="D52" s="154">
        <v>200</v>
      </c>
      <c r="E52" s="30">
        <f t="shared" si="11"/>
        <v>9064000</v>
      </c>
      <c r="F52" s="154">
        <v>200</v>
      </c>
      <c r="G52" s="30">
        <f t="shared" si="12"/>
        <v>9335920</v>
      </c>
      <c r="H52" s="154">
        <v>200</v>
      </c>
      <c r="I52" s="30">
        <f t="shared" si="13"/>
        <v>8800000</v>
      </c>
      <c r="J52" s="154">
        <v>200</v>
      </c>
      <c r="K52" s="30">
        <f t="shared" si="14"/>
        <v>9904477.5280000009</v>
      </c>
    </row>
    <row r="53" spans="1:11" x14ac:dyDescent="0.25">
      <c r="A53" s="94" t="s">
        <v>146</v>
      </c>
      <c r="B53" s="154">
        <v>200</v>
      </c>
      <c r="C53" s="30">
        <f t="shared" si="10"/>
        <v>8800000</v>
      </c>
      <c r="D53" s="154">
        <v>200</v>
      </c>
      <c r="E53" s="30">
        <f t="shared" si="11"/>
        <v>9064000</v>
      </c>
      <c r="F53" s="154">
        <v>200</v>
      </c>
      <c r="G53" s="30">
        <f t="shared" si="12"/>
        <v>9335920</v>
      </c>
      <c r="H53" s="154">
        <v>200</v>
      </c>
      <c r="I53" s="30">
        <f t="shared" si="13"/>
        <v>8800000</v>
      </c>
      <c r="J53" s="154">
        <v>200</v>
      </c>
      <c r="K53" s="30">
        <f t="shared" si="14"/>
        <v>9904477.5280000009</v>
      </c>
    </row>
    <row r="54" spans="1:11" x14ac:dyDescent="0.25">
      <c r="A54" s="94" t="s">
        <v>147</v>
      </c>
      <c r="B54" s="154">
        <v>200</v>
      </c>
      <c r="C54" s="30">
        <f t="shared" si="10"/>
        <v>8800000</v>
      </c>
      <c r="D54" s="154">
        <v>200</v>
      </c>
      <c r="E54" s="30">
        <f t="shared" si="11"/>
        <v>9064000</v>
      </c>
      <c r="F54" s="154">
        <v>200</v>
      </c>
      <c r="G54" s="30">
        <f t="shared" si="12"/>
        <v>9335920</v>
      </c>
      <c r="H54" s="154">
        <v>200</v>
      </c>
      <c r="I54" s="30">
        <f t="shared" si="13"/>
        <v>8800000</v>
      </c>
      <c r="J54" s="154">
        <v>200</v>
      </c>
      <c r="K54" s="30">
        <f t="shared" si="14"/>
        <v>9904477.5280000009</v>
      </c>
    </row>
    <row r="55" spans="1:11" x14ac:dyDescent="0.25">
      <c r="A55" s="94" t="s">
        <v>148</v>
      </c>
      <c r="B55" s="154">
        <v>200</v>
      </c>
      <c r="C55" s="30">
        <f t="shared" si="10"/>
        <v>8800000</v>
      </c>
      <c r="D55" s="154">
        <v>200</v>
      </c>
      <c r="E55" s="30">
        <f t="shared" si="11"/>
        <v>9064000</v>
      </c>
      <c r="F55" s="154">
        <v>200</v>
      </c>
      <c r="G55" s="30">
        <f t="shared" si="12"/>
        <v>9335920</v>
      </c>
      <c r="H55" s="154">
        <v>200</v>
      </c>
      <c r="I55" s="30">
        <f t="shared" si="13"/>
        <v>8800000</v>
      </c>
      <c r="J55" s="154">
        <v>200</v>
      </c>
      <c r="K55" s="30">
        <f t="shared" si="14"/>
        <v>9904477.5280000009</v>
      </c>
    </row>
    <row r="56" spans="1:11" x14ac:dyDescent="0.25">
      <c r="A56" s="94" t="s">
        <v>149</v>
      </c>
      <c r="B56" s="154">
        <v>200</v>
      </c>
      <c r="C56" s="30">
        <f t="shared" si="10"/>
        <v>8800000</v>
      </c>
      <c r="D56" s="154">
        <v>200</v>
      </c>
      <c r="E56" s="30">
        <f t="shared" si="11"/>
        <v>9064000</v>
      </c>
      <c r="F56" s="154">
        <v>200</v>
      </c>
      <c r="G56" s="30">
        <f t="shared" si="12"/>
        <v>9335920</v>
      </c>
      <c r="H56" s="154">
        <v>200</v>
      </c>
      <c r="I56" s="30">
        <f t="shared" si="13"/>
        <v>8800000</v>
      </c>
      <c r="J56" s="154">
        <v>200</v>
      </c>
      <c r="K56" s="30">
        <f t="shared" si="14"/>
        <v>9904477.5280000009</v>
      </c>
    </row>
    <row r="57" spans="1:11" x14ac:dyDescent="0.25">
      <c r="A57" s="94" t="s">
        <v>150</v>
      </c>
      <c r="B57" s="154">
        <v>200</v>
      </c>
      <c r="C57" s="30">
        <f t="shared" si="10"/>
        <v>8800000</v>
      </c>
      <c r="D57" s="154">
        <v>200</v>
      </c>
      <c r="E57" s="30">
        <f t="shared" si="11"/>
        <v>9064000</v>
      </c>
      <c r="F57" s="154">
        <v>200</v>
      </c>
      <c r="G57" s="30">
        <f t="shared" si="12"/>
        <v>9335920</v>
      </c>
      <c r="H57" s="154">
        <v>200</v>
      </c>
      <c r="I57" s="30">
        <f t="shared" si="13"/>
        <v>8800000</v>
      </c>
      <c r="J57" s="154">
        <v>200</v>
      </c>
      <c r="K57" s="30">
        <f t="shared" si="14"/>
        <v>9904477.5280000009</v>
      </c>
    </row>
    <row r="58" spans="1:11" x14ac:dyDescent="0.25">
      <c r="B58" s="137">
        <f>SUM(B46:B57)</f>
        <v>2400</v>
      </c>
      <c r="C58" s="136">
        <f>SUM(C46:C57)</f>
        <v>105600000</v>
      </c>
      <c r="D58" s="137">
        <f t="shared" ref="D58:H58" si="15">SUM(D46:D57)</f>
        <v>2400</v>
      </c>
      <c r="E58" s="136">
        <f t="shared" si="15"/>
        <v>108768000</v>
      </c>
      <c r="F58" s="137">
        <f t="shared" si="15"/>
        <v>2400</v>
      </c>
      <c r="G58" s="136">
        <f t="shared" si="15"/>
        <v>112031040</v>
      </c>
      <c r="H58" s="137">
        <f t="shared" si="15"/>
        <v>2400</v>
      </c>
      <c r="I58" s="137">
        <f>SUM(I46:I57)</f>
        <v>106415997.59999999</v>
      </c>
      <c r="J58" s="136">
        <f>SUM(J46:J57)</f>
        <v>2400</v>
      </c>
      <c r="K58" s="137">
        <f>SUM(K46:K57)</f>
        <v>118853730.33599998</v>
      </c>
    </row>
  </sheetData>
  <sheetProtection algorithmName="SHA-512" hashValue="OxG5mHxXP/HfnXMzdaMfeKu/rMpWGvsUZqt2Nnu9pheGipjotvxHsg6iP/UxcH/qAcv7ab/bPeDoHVbtJE0azQ==" saltValue="SfeKqQloHHiqLHOVcWPMog==" spinCount="100000" sheet="1" objects="1" scenarios="1"/>
  <protectedRanges>
    <protectedRange sqref="B11:E19 G11:G19 J11:L18 J23:L29 G23:G29 B23:E29 J34:O41 J46:J57 F46:F57 H46:H57 B46:B57 D46:D57 C35 C40:F40" name="Rango1"/>
  </protectedRanges>
  <mergeCells count="13">
    <mergeCell ref="B4:H4"/>
    <mergeCell ref="B5:H6"/>
    <mergeCell ref="B8:G8"/>
    <mergeCell ref="D36:G36"/>
    <mergeCell ref="B44:C44"/>
    <mergeCell ref="D44:E44"/>
    <mergeCell ref="F44:G44"/>
    <mergeCell ref="J32:O32"/>
    <mergeCell ref="B21:C21"/>
    <mergeCell ref="J21:M21"/>
    <mergeCell ref="J9:M9"/>
    <mergeCell ref="H44:I44"/>
    <mergeCell ref="J44:K44"/>
  </mergeCells>
  <phoneticPr fontId="13" type="noConversion"/>
  <pageMargins left="0.70866141732283472" right="0.70866141732283472" top="0.74803149606299213" bottom="0.74803149606299213" header="0.31496062992125984" footer="0.31496062992125984"/>
  <pageSetup scale="45"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D00-000000000000}">
          <x14:formula1>
            <xm:f>Hoja8!$C$4:$C$5</xm:f>
          </x14:formula1>
          <xm:sqref>G11:G19 G23:G29</xm:sqref>
        </x14:dataValidation>
        <x14:dataValidation type="list" allowBlank="1" showInputMessage="1" showErrorMessage="1" xr:uid="{00000000-0002-0000-0D00-000001000000}">
          <x14:formula1>
            <xm:f>Hoja8!$C$9:$C$14</xm:f>
          </x14:formula1>
          <xm:sqref>B11:B19</xm:sqref>
        </x14:dataValidation>
        <x14:dataValidation type="list" allowBlank="1" showInputMessage="1" showErrorMessage="1" xr:uid="{00000000-0002-0000-0D00-000002000000}">
          <x14:formula1>
            <xm:f>Hoja8!$C$15:$C$23</xm:f>
          </x14:formula1>
          <xm:sqref>B23:B29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249977111117893"/>
  </sheetPr>
  <dimension ref="B2:I33"/>
  <sheetViews>
    <sheetView showGridLines="0" topLeftCell="A4" workbookViewId="0">
      <selection activeCell="E1" sqref="E1"/>
    </sheetView>
  </sheetViews>
  <sheetFormatPr baseColWidth="10" defaultColWidth="11.42578125" defaultRowHeight="16.5" x14ac:dyDescent="0.25"/>
  <cols>
    <col min="1" max="1" width="11.42578125" style="27"/>
    <col min="2" max="2" width="33" style="27" bestFit="1" customWidth="1"/>
    <col min="3" max="3" width="33" style="27" customWidth="1"/>
    <col min="4" max="4" width="28.85546875" style="27" bestFit="1" customWidth="1"/>
    <col min="5" max="5" width="16.85546875" style="27" customWidth="1"/>
    <col min="6" max="6" width="16.42578125" style="27" customWidth="1"/>
    <col min="7" max="7" width="17.28515625" style="27" customWidth="1"/>
    <col min="8" max="8" width="24.140625" style="27" customWidth="1"/>
    <col min="9" max="9" width="17.5703125" style="27" bestFit="1" customWidth="1"/>
    <col min="10" max="10" width="23.85546875" style="27" customWidth="1"/>
    <col min="11" max="11" width="17.5703125" style="27" bestFit="1" customWidth="1"/>
    <col min="12" max="12" width="11.42578125" style="27"/>
    <col min="13" max="13" width="19.140625" style="27" customWidth="1"/>
    <col min="14" max="16384" width="11.42578125" style="27"/>
  </cols>
  <sheetData>
    <row r="2" spans="2:9" ht="29.25" customHeight="1" x14ac:dyDescent="0.25"/>
    <row r="3" spans="2:9" ht="21" customHeight="1" x14ac:dyDescent="0.25"/>
    <row r="4" spans="2:9" ht="53.25" customHeight="1" x14ac:dyDescent="0.25">
      <c r="B4" s="251"/>
      <c r="C4" s="251"/>
      <c r="D4" s="251"/>
      <c r="E4" s="251"/>
      <c r="F4" s="251"/>
      <c r="G4" s="251"/>
      <c r="H4" s="251"/>
      <c r="I4" s="251"/>
    </row>
    <row r="5" spans="2:9" ht="28.5" customHeight="1" x14ac:dyDescent="0.25">
      <c r="B5" s="96" t="s">
        <v>151</v>
      </c>
      <c r="C5" s="96"/>
      <c r="D5" s="97" t="s">
        <v>132</v>
      </c>
      <c r="E5" s="97" t="s">
        <v>133</v>
      </c>
      <c r="F5" s="97" t="s">
        <v>134</v>
      </c>
      <c r="G5" s="97" t="s">
        <v>135</v>
      </c>
      <c r="H5" s="97" t="s">
        <v>136</v>
      </c>
    </row>
    <row r="6" spans="2:9" x14ac:dyDescent="0.25">
      <c r="B6" s="98" t="s">
        <v>152</v>
      </c>
      <c r="C6" s="98"/>
      <c r="D6" s="99">
        <f>+'10- LAS CIFRAS'!C58</f>
        <v>105600000</v>
      </c>
      <c r="E6" s="99">
        <f>+'10- LAS CIFRAS'!E58</f>
        <v>108768000</v>
      </c>
      <c r="F6" s="99">
        <f>+'10- LAS CIFRAS'!G58</f>
        <v>112031040</v>
      </c>
      <c r="G6" s="99">
        <f>+'10- LAS CIFRAS'!I58</f>
        <v>106415997.59999999</v>
      </c>
      <c r="H6" s="99">
        <f>+'10- LAS CIFRAS'!K58</f>
        <v>118853730.33599998</v>
      </c>
    </row>
    <row r="7" spans="2:9" x14ac:dyDescent="0.25">
      <c r="B7" s="100" t="s">
        <v>153</v>
      </c>
      <c r="C7" s="100"/>
      <c r="D7" s="99"/>
      <c r="E7" s="99"/>
      <c r="F7" s="99"/>
      <c r="G7" s="99"/>
      <c r="H7" s="99"/>
    </row>
    <row r="8" spans="2:9" x14ac:dyDescent="0.25">
      <c r="B8" s="98" t="s">
        <v>154</v>
      </c>
      <c r="C8" s="98"/>
      <c r="D8" s="99">
        <f>+'10- LAS CIFRAS'!M19+'10- LAS CIFRAS'!M30</f>
        <v>78840000</v>
      </c>
      <c r="E8" s="99">
        <f>+D8*1.03</f>
        <v>81205200</v>
      </c>
      <c r="F8" s="99">
        <f t="shared" ref="F8:H8" si="0">+E8*1.03</f>
        <v>83641356</v>
      </c>
      <c r="G8" s="99">
        <f t="shared" si="0"/>
        <v>86150596.680000007</v>
      </c>
      <c r="H8" s="99">
        <f t="shared" si="0"/>
        <v>88735114.580400005</v>
      </c>
    </row>
    <row r="9" spans="2:9" x14ac:dyDescent="0.25">
      <c r="B9" s="98" t="s">
        <v>106</v>
      </c>
      <c r="C9" s="98"/>
      <c r="D9" s="99">
        <f>+'10- LAS CIFRAS'!I20</f>
        <v>4740000</v>
      </c>
      <c r="E9" s="99">
        <f>+D9</f>
        <v>4740000</v>
      </c>
      <c r="F9" s="99">
        <f>+D9</f>
        <v>4740000</v>
      </c>
      <c r="G9" s="99">
        <f>+D9</f>
        <v>4740000</v>
      </c>
      <c r="H9" s="99">
        <f>+D9</f>
        <v>4740000</v>
      </c>
    </row>
    <row r="10" spans="2:9" x14ac:dyDescent="0.25">
      <c r="B10" s="98" t="s">
        <v>155</v>
      </c>
      <c r="C10" s="98"/>
      <c r="D10" s="99"/>
      <c r="E10" s="99"/>
      <c r="F10" s="99"/>
      <c r="G10" s="99"/>
      <c r="H10" s="99"/>
    </row>
    <row r="11" spans="2:9" x14ac:dyDescent="0.25">
      <c r="B11" s="98" t="s">
        <v>156</v>
      </c>
      <c r="C11" s="98"/>
      <c r="D11" s="99"/>
      <c r="E11" s="99"/>
      <c r="F11" s="99"/>
      <c r="G11" s="99"/>
      <c r="H11" s="99"/>
    </row>
    <row r="12" spans="2:9" x14ac:dyDescent="0.25">
      <c r="B12" s="101" t="s">
        <v>157</v>
      </c>
      <c r="C12" s="101"/>
      <c r="D12" s="99">
        <f>+D6-D7-D8-D9-D10-D11</f>
        <v>22020000</v>
      </c>
      <c r="E12" s="99">
        <f t="shared" ref="E12:H12" si="1">+E6-E7-E8-E9-E10-E11</f>
        <v>22822800</v>
      </c>
      <c r="F12" s="99">
        <f t="shared" si="1"/>
        <v>23649684</v>
      </c>
      <c r="G12" s="99">
        <f t="shared" si="1"/>
        <v>15525400.919999987</v>
      </c>
      <c r="H12" s="99">
        <f t="shared" si="1"/>
        <v>25378615.755599976</v>
      </c>
    </row>
    <row r="13" spans="2:9" x14ac:dyDescent="0.25">
      <c r="B13" s="98" t="s">
        <v>158</v>
      </c>
      <c r="C13" s="98"/>
      <c r="D13" s="99">
        <f>+'10- LAS CIFRAS'!K42</f>
        <v>1700000</v>
      </c>
      <c r="E13" s="99">
        <f>+D13*(1.03)</f>
        <v>1751000</v>
      </c>
      <c r="F13" s="99">
        <f t="shared" ref="F13:H13" si="2">+E13*(1.03)</f>
        <v>1803530</v>
      </c>
      <c r="G13" s="99">
        <f t="shared" si="2"/>
        <v>1857635.9000000001</v>
      </c>
      <c r="H13" s="99">
        <f t="shared" si="2"/>
        <v>1913364.9770000002</v>
      </c>
    </row>
    <row r="14" spans="2:9" x14ac:dyDescent="0.25">
      <c r="B14" s="98" t="s">
        <v>159</v>
      </c>
      <c r="C14" s="98"/>
      <c r="D14" s="99"/>
      <c r="E14" s="99"/>
      <c r="F14" s="99"/>
      <c r="G14" s="99"/>
      <c r="H14" s="99"/>
    </row>
    <row r="15" spans="2:9" x14ac:dyDescent="0.25">
      <c r="B15" s="98" t="s">
        <v>160</v>
      </c>
      <c r="C15" s="98"/>
      <c r="D15" s="99">
        <f>+'10- LAS CIFRAS'!F30</f>
        <v>60700000</v>
      </c>
      <c r="E15" s="99"/>
      <c r="F15" s="99"/>
      <c r="G15" s="99"/>
      <c r="H15" s="99"/>
    </row>
    <row r="16" spans="2:9" x14ac:dyDescent="0.25">
      <c r="B16" s="102" t="s">
        <v>161</v>
      </c>
      <c r="C16" s="102"/>
      <c r="D16" s="99">
        <f>+D12-D13-D14-D15</f>
        <v>-40380000</v>
      </c>
      <c r="E16" s="99">
        <f t="shared" ref="E16:H16" si="3">+E12-E13-E14-E15</f>
        <v>21071800</v>
      </c>
      <c r="F16" s="99">
        <f t="shared" si="3"/>
        <v>21846154</v>
      </c>
      <c r="G16" s="99">
        <f t="shared" si="3"/>
        <v>13667765.019999987</v>
      </c>
      <c r="H16" s="99">
        <f t="shared" si="3"/>
        <v>23465250.778599974</v>
      </c>
    </row>
    <row r="17" spans="2:8" x14ac:dyDescent="0.25">
      <c r="B17" s="103" t="s">
        <v>162</v>
      </c>
      <c r="C17" s="103"/>
      <c r="D17" s="99"/>
      <c r="E17" s="99"/>
      <c r="F17" s="99"/>
      <c r="G17" s="99"/>
      <c r="H17" s="99"/>
    </row>
    <row r="18" spans="2:8" x14ac:dyDescent="0.25">
      <c r="B18" s="103" t="s">
        <v>163</v>
      </c>
      <c r="C18" s="103"/>
      <c r="D18" s="99"/>
      <c r="E18" s="99"/>
      <c r="F18" s="99"/>
      <c r="G18" s="99"/>
      <c r="H18" s="99"/>
    </row>
    <row r="19" spans="2:8" x14ac:dyDescent="0.25">
      <c r="B19" s="104" t="s">
        <v>164</v>
      </c>
      <c r="C19" s="104"/>
      <c r="D19" s="99"/>
      <c r="E19" s="99"/>
      <c r="F19" s="99"/>
      <c r="G19" s="99"/>
      <c r="H19" s="99"/>
    </row>
    <row r="20" spans="2:8" x14ac:dyDescent="0.25">
      <c r="B20" s="101" t="s">
        <v>165</v>
      </c>
      <c r="C20" s="101"/>
      <c r="D20" s="99">
        <f>+D16-D17-D18-D19</f>
        <v>-40380000</v>
      </c>
      <c r="E20" s="99">
        <f t="shared" ref="E20:H20" si="4">+E16-E17-E18-E19</f>
        <v>21071800</v>
      </c>
      <c r="F20" s="99">
        <f t="shared" si="4"/>
        <v>21846154</v>
      </c>
      <c r="G20" s="99">
        <f t="shared" si="4"/>
        <v>13667765.019999987</v>
      </c>
      <c r="H20" s="99">
        <f t="shared" si="4"/>
        <v>23465250.778599974</v>
      </c>
    </row>
    <row r="21" spans="2:8" x14ac:dyDescent="0.25">
      <c r="B21" s="105" t="s">
        <v>166</v>
      </c>
      <c r="C21" s="105"/>
      <c r="D21" s="99"/>
      <c r="E21" s="99"/>
      <c r="F21" s="99"/>
      <c r="G21" s="99"/>
      <c r="H21" s="99"/>
    </row>
    <row r="22" spans="2:8" x14ac:dyDescent="0.25">
      <c r="B22" s="106" t="s">
        <v>167</v>
      </c>
      <c r="C22" s="106"/>
      <c r="D22" s="107">
        <f>+D20-D21</f>
        <v>-40380000</v>
      </c>
      <c r="E22" s="107">
        <f t="shared" ref="E22:H22" si="5">+E20-E21</f>
        <v>21071800</v>
      </c>
      <c r="F22" s="107">
        <f t="shared" si="5"/>
        <v>21846154</v>
      </c>
      <c r="G22" s="107">
        <f t="shared" si="5"/>
        <v>13667765.019999987</v>
      </c>
      <c r="H22" s="107">
        <f t="shared" si="5"/>
        <v>23465250.778599974</v>
      </c>
    </row>
    <row r="25" spans="2:8" ht="18" x14ac:dyDescent="0.25">
      <c r="B25" s="96" t="s">
        <v>168</v>
      </c>
      <c r="C25" s="69"/>
    </row>
    <row r="26" spans="2:8" x14ac:dyDescent="0.25">
      <c r="B26" s="103" t="s">
        <v>169</v>
      </c>
      <c r="C26" s="103"/>
      <c r="D26" s="99" cm="1">
        <f t="array" ref="D26:H26">+D22:H22</f>
        <v>-40380000</v>
      </c>
      <c r="E26" s="99">
        <v>21071800</v>
      </c>
      <c r="F26" s="99">
        <v>21846154</v>
      </c>
      <c r="G26" s="99">
        <v>13667765.019999987</v>
      </c>
      <c r="H26" s="99">
        <v>23465250.778599974</v>
      </c>
    </row>
    <row r="27" spans="2:8" x14ac:dyDescent="0.25">
      <c r="B27" s="103" t="s">
        <v>170</v>
      </c>
      <c r="C27" s="103"/>
      <c r="D27" s="99">
        <f>+D9+D15</f>
        <v>65440000</v>
      </c>
      <c r="E27" s="99">
        <f>+E9+E15</f>
        <v>4740000</v>
      </c>
      <c r="F27" s="99">
        <f>+F9+F15</f>
        <v>4740000</v>
      </c>
      <c r="G27" s="99">
        <f>+G9+G15</f>
        <v>4740000</v>
      </c>
      <c r="H27" s="99">
        <f>+H9+H15</f>
        <v>4740000</v>
      </c>
    </row>
    <row r="28" spans="2:8" x14ac:dyDescent="0.25">
      <c r="B28" s="103" t="s">
        <v>171</v>
      </c>
      <c r="C28" s="107">
        <f>-'10- LAS CIFRAS'!C32</f>
        <v>-93000000</v>
      </c>
      <c r="D28" s="99"/>
      <c r="E28" s="99"/>
      <c r="F28" s="99"/>
      <c r="G28" s="99"/>
      <c r="H28" s="99"/>
    </row>
    <row r="29" spans="2:8" x14ac:dyDescent="0.25">
      <c r="B29" s="103" t="s">
        <v>172</v>
      </c>
      <c r="C29" s="99">
        <f>+C26+C27+C28</f>
        <v>-93000000</v>
      </c>
      <c r="D29" s="99">
        <f>+D26+D27+D28</f>
        <v>25060000</v>
      </c>
      <c r="E29" s="99">
        <f t="shared" ref="E29:H29" si="6">+E26+E27+E28</f>
        <v>25811800</v>
      </c>
      <c r="F29" s="99">
        <f t="shared" si="6"/>
        <v>26586154</v>
      </c>
      <c r="G29" s="99">
        <f t="shared" si="6"/>
        <v>18407765.019999988</v>
      </c>
      <c r="H29" s="99">
        <f t="shared" si="6"/>
        <v>28205250.778599974</v>
      </c>
    </row>
    <row r="30" spans="2:8" x14ac:dyDescent="0.25">
      <c r="B30" s="103"/>
      <c r="C30" s="103"/>
      <c r="D30" s="107"/>
      <c r="E30" s="107"/>
      <c r="F30" s="107"/>
      <c r="G30" s="107"/>
      <c r="H30" s="107"/>
    </row>
    <row r="32" spans="2:8" ht="18" x14ac:dyDescent="0.25">
      <c r="B32" s="96" t="s">
        <v>173</v>
      </c>
      <c r="C32" s="69"/>
    </row>
    <row r="33" spans="2:3" ht="23.25" x14ac:dyDescent="0.35">
      <c r="B33" s="108">
        <f>+IRR(C29:H29)</f>
        <v>0.10495797905734627</v>
      </c>
      <c r="C33" s="74"/>
    </row>
  </sheetData>
  <sheetProtection algorithmName="SHA-512" hashValue="j6KmEmiSfkFUhPV3KAVRGygF49yjICoWRspEPOGmEpbFskD3pY+BIO7Aif0KO7vfF9L5m+dNdpewG4lbzGbxUw==" saltValue="AlPqzucnw6vvG3PFqmYfHA==" spinCount="100000" sheet="1" objects="1" scenarios="1"/>
  <mergeCells count="1">
    <mergeCell ref="B4:I4"/>
  </mergeCells>
  <pageMargins left="0.70866141732283472" right="0.70866141732283472" top="0.74803149606299213" bottom="0.74803149606299213" header="0.31496062992125984" footer="0.31496062992125984"/>
  <pageSetup scale="6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249977111117893"/>
  </sheetPr>
  <dimension ref="B2:M30"/>
  <sheetViews>
    <sheetView topLeftCell="A19" zoomScaleNormal="100" workbookViewId="0">
      <selection activeCell="E27" sqref="E27:M27"/>
    </sheetView>
  </sheetViews>
  <sheetFormatPr baseColWidth="10" defaultColWidth="11.42578125" defaultRowHeight="16.5" x14ac:dyDescent="0.25"/>
  <cols>
    <col min="1" max="16384" width="11.42578125" style="27"/>
  </cols>
  <sheetData>
    <row r="2" spans="2:13" ht="34.5" customHeight="1" x14ac:dyDescent="0.25"/>
    <row r="3" spans="2:13" ht="21" customHeight="1" x14ac:dyDescent="0.25"/>
    <row r="4" spans="2:13" ht="30" customHeight="1" x14ac:dyDescent="0.25">
      <c r="B4" s="382"/>
      <c r="C4" s="382"/>
      <c r="D4" s="382"/>
      <c r="E4" s="382"/>
      <c r="F4" s="382"/>
      <c r="G4" s="382"/>
      <c r="H4" s="382"/>
      <c r="I4" s="382"/>
      <c r="J4" s="382"/>
      <c r="K4" s="382"/>
      <c r="L4" s="382"/>
      <c r="M4" s="382"/>
    </row>
    <row r="5" spans="2:13" ht="30" customHeight="1" x14ac:dyDescent="0.25">
      <c r="B5" s="109"/>
      <c r="C5" s="109"/>
      <c r="D5" s="109"/>
      <c r="E5" s="109"/>
      <c r="F5" s="109"/>
      <c r="G5" s="109"/>
      <c r="H5" s="109"/>
      <c r="I5" s="109"/>
      <c r="J5" s="109"/>
      <c r="K5" s="109"/>
      <c r="L5" s="109"/>
      <c r="M5" s="109"/>
    </row>
    <row r="6" spans="2:13" ht="16.5" customHeight="1" x14ac:dyDescent="0.25">
      <c r="B6" s="255" t="s">
        <v>174</v>
      </c>
      <c r="C6" s="255"/>
      <c r="D6" s="255"/>
      <c r="E6" s="255"/>
      <c r="F6" s="255"/>
      <c r="G6" s="255"/>
      <c r="H6" s="255"/>
      <c r="I6" s="255"/>
      <c r="J6" s="255"/>
      <c r="K6" s="255"/>
      <c r="L6" s="255"/>
      <c r="M6" s="255"/>
    </row>
    <row r="7" spans="2:13" ht="27" customHeight="1" x14ac:dyDescent="0.25">
      <c r="B7" s="255"/>
      <c r="C7" s="255"/>
      <c r="D7" s="255"/>
      <c r="E7" s="255"/>
      <c r="F7" s="255"/>
      <c r="G7" s="255"/>
      <c r="H7" s="255"/>
      <c r="I7" s="255"/>
      <c r="J7" s="255"/>
      <c r="K7" s="255"/>
      <c r="L7" s="255"/>
      <c r="M7" s="255"/>
    </row>
    <row r="8" spans="2:13" ht="49.5" customHeight="1" x14ac:dyDescent="0.25">
      <c r="B8" s="255"/>
      <c r="C8" s="255"/>
      <c r="D8" s="255"/>
      <c r="E8" s="255"/>
      <c r="F8" s="255"/>
      <c r="G8" s="255"/>
      <c r="H8" s="255"/>
      <c r="I8" s="255"/>
      <c r="J8" s="255"/>
      <c r="K8" s="255"/>
      <c r="L8" s="255"/>
      <c r="M8" s="255"/>
    </row>
    <row r="9" spans="2:13" ht="27" customHeight="1" x14ac:dyDescent="0.25">
      <c r="B9" s="88"/>
      <c r="C9" s="88"/>
      <c r="D9" s="88"/>
      <c r="E9" s="88"/>
      <c r="F9" s="88"/>
      <c r="G9" s="88"/>
      <c r="H9" s="88"/>
      <c r="I9" s="88"/>
      <c r="J9" s="88"/>
      <c r="K9" s="88"/>
      <c r="L9" s="88"/>
      <c r="M9" s="88"/>
    </row>
    <row r="10" spans="2:13" ht="33.75" customHeight="1" x14ac:dyDescent="0.25">
      <c r="B10" s="379" t="s">
        <v>175</v>
      </c>
      <c r="C10" s="379"/>
      <c r="D10" s="379"/>
      <c r="E10" s="380" t="s">
        <v>372</v>
      </c>
      <c r="F10" s="380"/>
      <c r="G10" s="380"/>
      <c r="H10" s="380"/>
      <c r="I10" s="380"/>
      <c r="J10" s="380"/>
      <c r="K10" s="380"/>
      <c r="L10" s="380"/>
      <c r="M10" s="380"/>
    </row>
    <row r="11" spans="2:13" ht="33.75" customHeight="1" x14ac:dyDescent="0.25">
      <c r="B11" s="379" t="s">
        <v>176</v>
      </c>
      <c r="C11" s="379"/>
      <c r="D11" s="379"/>
      <c r="E11" s="380" t="s">
        <v>373</v>
      </c>
      <c r="F11" s="380"/>
      <c r="G11" s="380"/>
      <c r="H11" s="380"/>
      <c r="I11" s="380"/>
      <c r="J11" s="380"/>
      <c r="K11" s="380"/>
      <c r="L11" s="380"/>
      <c r="M11" s="380"/>
    </row>
    <row r="12" spans="2:13" ht="33.75" customHeight="1" x14ac:dyDescent="0.25">
      <c r="B12" s="379" t="s">
        <v>177</v>
      </c>
      <c r="C12" s="379"/>
      <c r="D12" s="379"/>
      <c r="E12" s="380" t="s">
        <v>374</v>
      </c>
      <c r="F12" s="380"/>
      <c r="G12" s="380"/>
      <c r="H12" s="380"/>
      <c r="I12" s="380"/>
      <c r="J12" s="380"/>
      <c r="K12" s="380"/>
      <c r="L12" s="380"/>
      <c r="M12" s="380"/>
    </row>
    <row r="13" spans="2:13" ht="33.75" customHeight="1" x14ac:dyDescent="0.25">
      <c r="B13" s="379" t="s">
        <v>178</v>
      </c>
      <c r="C13" s="379"/>
      <c r="D13" s="379"/>
      <c r="E13" s="380" t="s">
        <v>375</v>
      </c>
      <c r="F13" s="380"/>
      <c r="G13" s="380"/>
      <c r="H13" s="380"/>
      <c r="I13" s="380"/>
      <c r="J13" s="380"/>
      <c r="K13" s="380"/>
      <c r="L13" s="380"/>
      <c r="M13" s="380"/>
    </row>
    <row r="14" spans="2:13" x14ac:dyDescent="0.25">
      <c r="B14" s="87"/>
      <c r="C14" s="87"/>
      <c r="D14" s="87"/>
      <c r="E14" s="87"/>
      <c r="F14" s="87"/>
      <c r="G14" s="87"/>
      <c r="H14" s="87"/>
      <c r="I14" s="87"/>
      <c r="J14" s="87"/>
      <c r="K14" s="87"/>
      <c r="L14" s="87"/>
      <c r="M14" s="87"/>
    </row>
    <row r="15" spans="2:13" ht="33.75" customHeight="1" x14ac:dyDescent="0.25">
      <c r="B15" s="379" t="s">
        <v>179</v>
      </c>
      <c r="C15" s="379"/>
      <c r="D15" s="379"/>
      <c r="E15" s="380" t="s">
        <v>376</v>
      </c>
      <c r="F15" s="380"/>
      <c r="G15" s="380"/>
      <c r="H15" s="380"/>
      <c r="I15" s="380"/>
      <c r="J15" s="380"/>
      <c r="K15" s="380"/>
      <c r="L15" s="380"/>
      <c r="M15" s="380"/>
    </row>
    <row r="16" spans="2:13" ht="33.75" customHeight="1" x14ac:dyDescent="0.25">
      <c r="B16" s="379" t="s">
        <v>176</v>
      </c>
      <c r="C16" s="379"/>
      <c r="D16" s="379"/>
      <c r="E16" s="380" t="s">
        <v>377</v>
      </c>
      <c r="F16" s="380"/>
      <c r="G16" s="380"/>
      <c r="H16" s="380"/>
      <c r="I16" s="380"/>
      <c r="J16" s="380"/>
      <c r="K16" s="380"/>
      <c r="L16" s="380"/>
      <c r="M16" s="380"/>
    </row>
    <row r="17" spans="2:13" ht="33.75" customHeight="1" x14ac:dyDescent="0.25">
      <c r="B17" s="379" t="s">
        <v>177</v>
      </c>
      <c r="C17" s="379"/>
      <c r="D17" s="379"/>
      <c r="E17" s="380" t="s">
        <v>378</v>
      </c>
      <c r="F17" s="380"/>
      <c r="G17" s="380"/>
      <c r="H17" s="380"/>
      <c r="I17" s="380"/>
      <c r="J17" s="380"/>
      <c r="K17" s="380"/>
      <c r="L17" s="380"/>
      <c r="M17" s="380"/>
    </row>
    <row r="18" spans="2:13" ht="33.75" customHeight="1" x14ac:dyDescent="0.25">
      <c r="B18" s="379" t="s">
        <v>178</v>
      </c>
      <c r="C18" s="379"/>
      <c r="D18" s="379"/>
      <c r="E18" s="380" t="s">
        <v>379</v>
      </c>
      <c r="F18" s="380"/>
      <c r="G18" s="380"/>
      <c r="H18" s="380"/>
      <c r="I18" s="380"/>
      <c r="J18" s="380"/>
      <c r="K18" s="380"/>
      <c r="L18" s="380"/>
      <c r="M18" s="380"/>
    </row>
    <row r="19" spans="2:13" x14ac:dyDescent="0.25">
      <c r="B19" s="379"/>
      <c r="C19" s="379"/>
      <c r="D19" s="379"/>
      <c r="E19" s="381"/>
      <c r="F19" s="381"/>
      <c r="G19" s="381"/>
      <c r="H19" s="381"/>
      <c r="I19" s="381"/>
      <c r="J19" s="381"/>
      <c r="K19" s="381"/>
      <c r="L19" s="381"/>
      <c r="M19" s="381"/>
    </row>
    <row r="20" spans="2:13" ht="33.75" customHeight="1" x14ac:dyDescent="0.25">
      <c r="B20" s="379" t="s">
        <v>180</v>
      </c>
      <c r="C20" s="379"/>
      <c r="D20" s="379"/>
      <c r="E20" s="380" t="s">
        <v>380</v>
      </c>
      <c r="F20" s="380"/>
      <c r="G20" s="380"/>
      <c r="H20" s="380"/>
      <c r="I20" s="380"/>
      <c r="J20" s="380"/>
      <c r="K20" s="380"/>
      <c r="L20" s="380"/>
      <c r="M20" s="380"/>
    </row>
    <row r="21" spans="2:13" ht="33.75" customHeight="1" x14ac:dyDescent="0.25">
      <c r="B21" s="379" t="s">
        <v>176</v>
      </c>
      <c r="C21" s="379"/>
      <c r="D21" s="379"/>
      <c r="E21" s="380" t="s">
        <v>381</v>
      </c>
      <c r="F21" s="380"/>
      <c r="G21" s="380"/>
      <c r="H21" s="380"/>
      <c r="I21" s="380"/>
      <c r="J21" s="380"/>
      <c r="K21" s="380"/>
      <c r="L21" s="380"/>
      <c r="M21" s="380"/>
    </row>
    <row r="22" spans="2:13" ht="33.75" customHeight="1" x14ac:dyDescent="0.25">
      <c r="B22" s="379" t="s">
        <v>177</v>
      </c>
      <c r="C22" s="379"/>
      <c r="D22" s="379"/>
      <c r="E22" s="380" t="s">
        <v>382</v>
      </c>
      <c r="F22" s="380"/>
      <c r="G22" s="380"/>
      <c r="H22" s="380"/>
      <c r="I22" s="380"/>
      <c r="J22" s="380"/>
      <c r="K22" s="380"/>
      <c r="L22" s="380"/>
      <c r="M22" s="380"/>
    </row>
    <row r="23" spans="2:13" ht="33.75" customHeight="1" x14ac:dyDescent="0.25">
      <c r="B23" s="379" t="s">
        <v>178</v>
      </c>
      <c r="C23" s="379"/>
      <c r="D23" s="379"/>
      <c r="E23" s="380" t="s">
        <v>383</v>
      </c>
      <c r="F23" s="380"/>
      <c r="G23" s="380"/>
      <c r="H23" s="380"/>
      <c r="I23" s="380"/>
      <c r="J23" s="380"/>
      <c r="K23" s="380"/>
      <c r="L23" s="380"/>
      <c r="M23" s="380"/>
    </row>
    <row r="24" spans="2:13" x14ac:dyDescent="0.25">
      <c r="B24" s="379"/>
      <c r="C24" s="379"/>
      <c r="D24" s="379"/>
      <c r="E24" s="381"/>
      <c r="F24" s="381"/>
      <c r="G24" s="381"/>
      <c r="H24" s="381"/>
      <c r="I24" s="381"/>
      <c r="J24" s="381"/>
      <c r="K24" s="381"/>
      <c r="L24" s="381"/>
      <c r="M24" s="381"/>
    </row>
    <row r="25" spans="2:13" ht="33.75" customHeight="1" x14ac:dyDescent="0.25">
      <c r="B25" s="379" t="s">
        <v>181</v>
      </c>
      <c r="C25" s="379"/>
      <c r="D25" s="379"/>
      <c r="E25" s="380" t="s">
        <v>384</v>
      </c>
      <c r="F25" s="380"/>
      <c r="G25" s="380"/>
      <c r="H25" s="380"/>
      <c r="I25" s="380"/>
      <c r="J25" s="380"/>
      <c r="K25" s="380"/>
      <c r="L25" s="380"/>
      <c r="M25" s="380"/>
    </row>
    <row r="26" spans="2:13" ht="33.75" customHeight="1" x14ac:dyDescent="0.25">
      <c r="B26" s="379" t="s">
        <v>176</v>
      </c>
      <c r="C26" s="379"/>
      <c r="D26" s="379"/>
      <c r="E26" s="380" t="s">
        <v>385</v>
      </c>
      <c r="F26" s="380"/>
      <c r="G26" s="380"/>
      <c r="H26" s="380"/>
      <c r="I26" s="380"/>
      <c r="J26" s="380"/>
      <c r="K26" s="380"/>
      <c r="L26" s="380"/>
      <c r="M26" s="380"/>
    </row>
    <row r="27" spans="2:13" ht="33.75" customHeight="1" x14ac:dyDescent="0.25">
      <c r="B27" s="379" t="s">
        <v>177</v>
      </c>
      <c r="C27" s="379"/>
      <c r="D27" s="379"/>
      <c r="E27" s="380" t="s">
        <v>386</v>
      </c>
      <c r="F27" s="380"/>
      <c r="G27" s="380"/>
      <c r="H27" s="380"/>
      <c r="I27" s="380"/>
      <c r="J27" s="380"/>
      <c r="K27" s="380"/>
      <c r="L27" s="380"/>
      <c r="M27" s="380"/>
    </row>
    <row r="28" spans="2:13" ht="33.75" customHeight="1" x14ac:dyDescent="0.25">
      <c r="B28" s="379" t="s">
        <v>178</v>
      </c>
      <c r="C28" s="379"/>
      <c r="D28" s="379"/>
      <c r="E28" s="380" t="s">
        <v>387</v>
      </c>
      <c r="F28" s="380"/>
      <c r="G28" s="380"/>
      <c r="H28" s="380"/>
      <c r="I28" s="380"/>
      <c r="J28" s="380"/>
      <c r="K28" s="380"/>
      <c r="L28" s="380"/>
      <c r="M28" s="380"/>
    </row>
    <row r="29" spans="2:13" x14ac:dyDescent="0.25">
      <c r="B29" s="87"/>
      <c r="C29" s="87"/>
      <c r="D29" s="87"/>
      <c r="E29" s="87"/>
      <c r="F29" s="87"/>
      <c r="G29" s="87"/>
      <c r="H29" s="87"/>
      <c r="I29" s="87"/>
      <c r="J29" s="87"/>
      <c r="K29" s="87"/>
      <c r="L29" s="87"/>
      <c r="M29" s="87"/>
    </row>
    <row r="30" spans="2:13" x14ac:dyDescent="0.25">
      <c r="B30" s="87"/>
      <c r="C30" s="87"/>
      <c r="D30" s="87"/>
      <c r="E30" s="87"/>
      <c r="F30" s="87"/>
      <c r="G30" s="87"/>
      <c r="H30" s="87"/>
      <c r="I30" s="87"/>
      <c r="J30" s="87"/>
      <c r="K30" s="87"/>
      <c r="L30" s="87"/>
      <c r="M30" s="87"/>
    </row>
  </sheetData>
  <sheetProtection algorithmName="SHA-512" hashValue="lab4uWTYV4p1wSwAFI6YxgqaL1bc+coRV9ZB02X8ovC2K1Ryl2Idr65H9i5I3P6ZpOLItImAAbrQYuyfT2YccQ==" saltValue="UoV+Q625jkCeCV22G8fwNw==" spinCount="100000" sheet="1" objects="1" scenarios="1"/>
  <protectedRanges>
    <protectedRange sqref="E10:M13 E15:M18 E20:M23 E25:M28" name="Rango1"/>
  </protectedRanges>
  <mergeCells count="38">
    <mergeCell ref="B28:D28"/>
    <mergeCell ref="E28:M28"/>
    <mergeCell ref="B13:D13"/>
    <mergeCell ref="B10:D10"/>
    <mergeCell ref="B11:D11"/>
    <mergeCell ref="B12:D12"/>
    <mergeCell ref="B15:D15"/>
    <mergeCell ref="E15:M15"/>
    <mergeCell ref="B16:D16"/>
    <mergeCell ref="E16:M16"/>
    <mergeCell ref="B17:D17"/>
    <mergeCell ref="E17:M17"/>
    <mergeCell ref="B18:D18"/>
    <mergeCell ref="E18:M18"/>
    <mergeCell ref="B19:D19"/>
    <mergeCell ref="E19:M19"/>
    <mergeCell ref="E10:M10"/>
    <mergeCell ref="B26:D26"/>
    <mergeCell ref="E26:M26"/>
    <mergeCell ref="B6:M8"/>
    <mergeCell ref="B4:M4"/>
    <mergeCell ref="B20:D20"/>
    <mergeCell ref="E20:M20"/>
    <mergeCell ref="B25:D25"/>
    <mergeCell ref="E25:M25"/>
    <mergeCell ref="B21:D21"/>
    <mergeCell ref="E21:M21"/>
    <mergeCell ref="B22:D22"/>
    <mergeCell ref="E22:M22"/>
    <mergeCell ref="B23:D23"/>
    <mergeCell ref="E23:M23"/>
    <mergeCell ref="B27:D27"/>
    <mergeCell ref="E27:M27"/>
    <mergeCell ref="E11:M11"/>
    <mergeCell ref="E12:M12"/>
    <mergeCell ref="B24:D24"/>
    <mergeCell ref="E24:M24"/>
    <mergeCell ref="E13:M13"/>
  </mergeCells>
  <pageMargins left="0.70866141732283472" right="0.70866141732283472" top="0.74803149606299213" bottom="0.74803149606299213" header="0.31496062992125984" footer="0.31496062992125984"/>
  <pageSetup scale="7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tint="0.79998168889431442"/>
  </sheetPr>
  <dimension ref="A2:G17"/>
  <sheetViews>
    <sheetView topLeftCell="A3" workbookViewId="0">
      <selection activeCell="A8" sqref="A8:B8"/>
    </sheetView>
  </sheetViews>
  <sheetFormatPr baseColWidth="10" defaultColWidth="11.42578125" defaultRowHeight="16.5" x14ac:dyDescent="0.3"/>
  <cols>
    <col min="1" max="1" width="11.42578125" style="44"/>
    <col min="2" max="4" width="14.85546875" style="44" customWidth="1"/>
    <col min="5" max="5" width="36.5703125" style="44" customWidth="1"/>
    <col min="6" max="7" width="14.85546875" style="44" customWidth="1"/>
    <col min="8" max="16384" width="11.42578125" style="44"/>
  </cols>
  <sheetData>
    <row r="2" spans="1:7" ht="63.75" customHeight="1" x14ac:dyDescent="0.3"/>
    <row r="3" spans="1:7" ht="25.5" x14ac:dyDescent="0.3">
      <c r="A3" s="394"/>
      <c r="B3" s="251"/>
      <c r="C3" s="251"/>
      <c r="D3" s="251"/>
      <c r="E3" s="251"/>
      <c r="F3" s="251"/>
      <c r="G3" s="251"/>
    </row>
    <row r="4" spans="1:7" ht="81.75" customHeight="1" x14ac:dyDescent="0.3">
      <c r="A4" s="395" t="s">
        <v>182</v>
      </c>
      <c r="B4" s="395"/>
      <c r="C4" s="395"/>
      <c r="D4" s="395"/>
      <c r="E4" s="395"/>
      <c r="F4" s="395"/>
      <c r="G4" s="395"/>
    </row>
    <row r="5" spans="1:7" x14ac:dyDescent="0.3">
      <c r="A5" s="111"/>
      <c r="B5" s="110"/>
      <c r="C5" s="110"/>
      <c r="D5" s="110"/>
      <c r="E5" s="110"/>
      <c r="F5" s="110"/>
      <c r="G5" s="110"/>
    </row>
    <row r="6" spans="1:7" ht="48" customHeight="1" x14ac:dyDescent="0.3">
      <c r="A6" s="396" t="s">
        <v>183</v>
      </c>
      <c r="B6" s="396"/>
      <c r="C6" s="397" t="s">
        <v>184</v>
      </c>
      <c r="D6" s="397"/>
      <c r="E6" s="397"/>
      <c r="F6" s="112" t="s">
        <v>57</v>
      </c>
      <c r="G6" s="112" t="s">
        <v>185</v>
      </c>
    </row>
    <row r="7" spans="1:7" ht="48" customHeight="1" x14ac:dyDescent="0.3">
      <c r="A7" s="392" t="s">
        <v>186</v>
      </c>
      <c r="B7" s="392"/>
      <c r="C7" s="393" t="s">
        <v>187</v>
      </c>
      <c r="D7" s="393"/>
      <c r="E7" s="393"/>
      <c r="F7" s="173">
        <v>2500000</v>
      </c>
      <c r="G7" s="174" t="s">
        <v>188</v>
      </c>
    </row>
    <row r="8" spans="1:7" ht="48" customHeight="1" x14ac:dyDescent="0.3">
      <c r="A8" s="392"/>
      <c r="B8" s="392"/>
      <c r="C8" s="393"/>
      <c r="D8" s="393"/>
      <c r="E8" s="393"/>
      <c r="F8" s="174"/>
      <c r="G8" s="174"/>
    </row>
    <row r="9" spans="1:7" ht="39" customHeight="1" x14ac:dyDescent="0.3">
      <c r="A9" s="392"/>
      <c r="B9" s="392"/>
      <c r="C9" s="393"/>
      <c r="D9" s="393"/>
      <c r="E9" s="393"/>
      <c r="F9" s="174"/>
      <c r="G9" s="174"/>
    </row>
    <row r="10" spans="1:7" ht="39" customHeight="1" x14ac:dyDescent="0.3">
      <c r="A10" s="392"/>
      <c r="B10" s="392"/>
      <c r="C10" s="393"/>
      <c r="D10" s="393"/>
      <c r="E10" s="393"/>
      <c r="F10" s="174"/>
      <c r="G10" s="174"/>
    </row>
    <row r="11" spans="1:7" ht="39" customHeight="1" x14ac:dyDescent="0.3">
      <c r="A11" s="392"/>
      <c r="B11" s="392"/>
      <c r="C11" s="393"/>
      <c r="D11" s="393"/>
      <c r="E11" s="393"/>
      <c r="F11" s="174"/>
      <c r="G11" s="174"/>
    </row>
    <row r="12" spans="1:7" x14ac:dyDescent="0.3">
      <c r="A12" s="110"/>
      <c r="B12" s="110"/>
      <c r="C12" s="110"/>
      <c r="D12" s="110"/>
      <c r="E12" s="110"/>
      <c r="F12" s="110"/>
      <c r="G12" s="110"/>
    </row>
    <row r="13" spans="1:7" x14ac:dyDescent="0.3">
      <c r="A13" s="113" t="s">
        <v>189</v>
      </c>
      <c r="B13" s="110"/>
      <c r="C13" s="110"/>
      <c r="D13" s="110"/>
      <c r="E13" s="110"/>
      <c r="F13" s="110"/>
      <c r="G13" s="110"/>
    </row>
    <row r="14" spans="1:7" x14ac:dyDescent="0.3">
      <c r="A14" s="383"/>
      <c r="B14" s="384"/>
      <c r="C14" s="384"/>
      <c r="D14" s="384"/>
      <c r="E14" s="384"/>
      <c r="F14" s="384"/>
      <c r="G14" s="385"/>
    </row>
    <row r="15" spans="1:7" x14ac:dyDescent="0.3">
      <c r="A15" s="386"/>
      <c r="B15" s="387"/>
      <c r="C15" s="387"/>
      <c r="D15" s="387"/>
      <c r="E15" s="387"/>
      <c r="F15" s="387"/>
      <c r="G15" s="388"/>
    </row>
    <row r="16" spans="1:7" x14ac:dyDescent="0.3">
      <c r="A16" s="386"/>
      <c r="B16" s="387"/>
      <c r="C16" s="387"/>
      <c r="D16" s="387"/>
      <c r="E16" s="387"/>
      <c r="F16" s="387"/>
      <c r="G16" s="388"/>
    </row>
    <row r="17" spans="1:7" x14ac:dyDescent="0.3">
      <c r="A17" s="389"/>
      <c r="B17" s="390"/>
      <c r="C17" s="390"/>
      <c r="D17" s="390"/>
      <c r="E17" s="390"/>
      <c r="F17" s="390"/>
      <c r="G17" s="391"/>
    </row>
  </sheetData>
  <sheetProtection algorithmName="SHA-512" hashValue="CYZQLKLdiNNzgDRhFz7nWMa4vPVpkcIU6Hho18ZXcBM1rj3KatYJjEoKSdNZKJIXmbx/q5vwMAoDM9GF3SWtVw==" saltValue="A09hIQzeQQzk67Rgmk+NCg==" spinCount="100000" sheet="1" objects="1" scenarios="1"/>
  <protectedRanges>
    <protectedRange sqref="A7:G11" name="Rango1"/>
  </protectedRanges>
  <mergeCells count="15">
    <mergeCell ref="A7:B7"/>
    <mergeCell ref="C7:E7"/>
    <mergeCell ref="A3:G3"/>
    <mergeCell ref="A4:G4"/>
    <mergeCell ref="A6:B6"/>
    <mergeCell ref="C6:E6"/>
    <mergeCell ref="A14:G17"/>
    <mergeCell ref="A11:B11"/>
    <mergeCell ref="C11:E11"/>
    <mergeCell ref="A8:B8"/>
    <mergeCell ref="C8:E8"/>
    <mergeCell ref="A9:B9"/>
    <mergeCell ref="C9:E9"/>
    <mergeCell ref="A10:B10"/>
    <mergeCell ref="C10:E10"/>
  </mergeCells>
  <pageMargins left="0.70866141732283472" right="0.70866141732283472" top="0.74803149606299213" bottom="0.74803149606299213" header="0.31496062992125984" footer="0.31496062992125984"/>
  <pageSetup paperSize="9" scale="9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79998168889431442"/>
  </sheetPr>
  <dimension ref="B2:I23"/>
  <sheetViews>
    <sheetView topLeftCell="B10" workbookViewId="0">
      <selection activeCell="B7" sqref="B7:D7"/>
    </sheetView>
  </sheetViews>
  <sheetFormatPr baseColWidth="10" defaultColWidth="11.42578125" defaultRowHeight="16.5" x14ac:dyDescent="0.3"/>
  <cols>
    <col min="1" max="2" width="11.42578125" style="44"/>
    <col min="3" max="3" width="14.85546875" style="44" customWidth="1"/>
    <col min="4" max="4" width="39.42578125" style="44" customWidth="1"/>
    <col min="5" max="5" width="17.5703125" style="44" customWidth="1"/>
    <col min="6" max="6" width="14.85546875" style="44" customWidth="1"/>
    <col min="7" max="16384" width="11.42578125" style="44"/>
  </cols>
  <sheetData>
    <row r="2" spans="2:9" ht="48.75" customHeight="1" x14ac:dyDescent="0.3"/>
    <row r="3" spans="2:9" ht="25.5" x14ac:dyDescent="0.3">
      <c r="B3" s="251"/>
      <c r="C3" s="251"/>
      <c r="D3" s="251"/>
      <c r="E3" s="251"/>
      <c r="F3" s="251"/>
      <c r="G3" s="251"/>
      <c r="H3" s="251"/>
      <c r="I3" s="251"/>
    </row>
    <row r="4" spans="2:9" ht="52.5" customHeight="1" x14ac:dyDescent="0.3">
      <c r="B4" s="409" t="s">
        <v>190</v>
      </c>
      <c r="C4" s="409"/>
      <c r="D4" s="409"/>
      <c r="E4" s="409"/>
      <c r="F4" s="409"/>
      <c r="G4" s="409"/>
      <c r="H4" s="409"/>
      <c r="I4" s="409"/>
    </row>
    <row r="5" spans="2:9" x14ac:dyDescent="0.3">
      <c r="B5" s="46"/>
      <c r="C5" s="47"/>
      <c r="D5" s="47"/>
      <c r="E5" s="47"/>
      <c r="F5" s="47"/>
    </row>
    <row r="6" spans="2:9" ht="39.75" x14ac:dyDescent="0.3">
      <c r="B6" s="410" t="s">
        <v>191</v>
      </c>
      <c r="C6" s="410"/>
      <c r="D6" s="410"/>
      <c r="E6" s="61" t="s">
        <v>192</v>
      </c>
      <c r="F6" s="61" t="s">
        <v>193</v>
      </c>
      <c r="G6" s="61" t="s">
        <v>194</v>
      </c>
      <c r="H6" s="411" t="s">
        <v>195</v>
      </c>
      <c r="I6" s="411"/>
    </row>
    <row r="7" spans="2:9" ht="48" customHeight="1" x14ac:dyDescent="0.3">
      <c r="B7" s="412" t="s">
        <v>196</v>
      </c>
      <c r="C7" s="412"/>
      <c r="D7" s="412"/>
      <c r="E7" s="165">
        <v>10</v>
      </c>
      <c r="F7" s="165" t="s">
        <v>277</v>
      </c>
      <c r="G7" s="165">
        <v>1</v>
      </c>
      <c r="H7" s="413" t="s">
        <v>197</v>
      </c>
      <c r="I7" s="413"/>
    </row>
    <row r="8" spans="2:9" ht="48" customHeight="1" x14ac:dyDescent="0.3">
      <c r="B8" s="407"/>
      <c r="C8" s="407"/>
      <c r="D8" s="407"/>
      <c r="E8" s="54"/>
      <c r="F8" s="54"/>
      <c r="G8" s="54"/>
      <c r="H8" s="408"/>
      <c r="I8" s="408"/>
    </row>
    <row r="9" spans="2:9" ht="48" customHeight="1" x14ac:dyDescent="0.3">
      <c r="B9" s="407"/>
      <c r="C9" s="407"/>
      <c r="D9" s="407"/>
      <c r="E9" s="54"/>
      <c r="F9" s="54"/>
      <c r="G9" s="54"/>
      <c r="H9" s="408"/>
      <c r="I9" s="408"/>
    </row>
    <row r="10" spans="2:9" ht="48" customHeight="1" x14ac:dyDescent="0.3">
      <c r="B10" s="407"/>
      <c r="C10" s="407"/>
      <c r="D10" s="407"/>
      <c r="E10" s="54"/>
      <c r="F10" s="54"/>
      <c r="G10" s="54"/>
      <c r="H10" s="408"/>
      <c r="I10" s="408"/>
    </row>
    <row r="11" spans="2:9" ht="48" customHeight="1" x14ac:dyDescent="0.3">
      <c r="B11" s="407"/>
      <c r="C11" s="407"/>
      <c r="D11" s="407"/>
      <c r="E11" s="54"/>
      <c r="F11" s="54"/>
      <c r="G11" s="54"/>
      <c r="H11" s="408"/>
      <c r="I11" s="408"/>
    </row>
    <row r="12" spans="2:9" ht="48" customHeight="1" x14ac:dyDescent="0.3">
      <c r="B12" s="407"/>
      <c r="C12" s="407"/>
      <c r="D12" s="407"/>
      <c r="E12" s="54"/>
      <c r="F12" s="54"/>
      <c r="G12" s="54"/>
      <c r="H12" s="408"/>
      <c r="I12" s="408"/>
    </row>
    <row r="13" spans="2:9" ht="39" customHeight="1" x14ac:dyDescent="0.3">
      <c r="B13" s="407"/>
      <c r="C13" s="407"/>
      <c r="D13" s="407"/>
      <c r="E13" s="54"/>
      <c r="F13" s="54"/>
      <c r="G13" s="54"/>
      <c r="H13" s="408"/>
      <c r="I13" s="408"/>
    </row>
    <row r="14" spans="2:9" ht="39" customHeight="1" x14ac:dyDescent="0.3">
      <c r="B14" s="407"/>
      <c r="C14" s="407"/>
      <c r="D14" s="407"/>
      <c r="E14" s="54"/>
      <c r="F14" s="54"/>
      <c r="G14" s="54"/>
      <c r="H14" s="408"/>
      <c r="I14" s="408"/>
    </row>
    <row r="15" spans="2:9" ht="39" customHeight="1" x14ac:dyDescent="0.3">
      <c r="B15" s="407"/>
      <c r="C15" s="407"/>
      <c r="D15" s="407"/>
      <c r="E15" s="54"/>
      <c r="F15" s="54"/>
      <c r="G15" s="54"/>
      <c r="H15" s="408"/>
      <c r="I15" s="408"/>
    </row>
    <row r="16" spans="2:9" ht="48" customHeight="1" x14ac:dyDescent="0.3">
      <c r="B16" s="407"/>
      <c r="C16" s="407"/>
      <c r="D16" s="407"/>
      <c r="E16" s="54"/>
      <c r="F16" s="54"/>
      <c r="G16" s="54"/>
      <c r="H16" s="408"/>
      <c r="I16" s="408"/>
    </row>
    <row r="17" spans="2:9" ht="30" customHeight="1" x14ac:dyDescent="0.3">
      <c r="B17" s="51"/>
      <c r="C17" s="51"/>
      <c r="D17" s="51"/>
      <c r="E17" s="52"/>
      <c r="F17" s="52"/>
      <c r="G17" s="52"/>
      <c r="H17" s="53"/>
      <c r="I17" s="53"/>
    </row>
    <row r="18" spans="2:9" ht="30" customHeight="1" x14ac:dyDescent="0.3">
      <c r="B18" s="51"/>
      <c r="C18" s="51"/>
      <c r="D18" s="51"/>
      <c r="E18" s="52"/>
      <c r="F18" s="52"/>
      <c r="G18" s="52"/>
      <c r="H18" s="53"/>
      <c r="I18" s="53"/>
    </row>
    <row r="19" spans="2:9" x14ac:dyDescent="0.3">
      <c r="B19" s="50" t="s">
        <v>189</v>
      </c>
      <c r="C19" s="49"/>
      <c r="D19" s="49"/>
      <c r="E19" s="49"/>
      <c r="F19" s="49"/>
      <c r="G19" s="49"/>
      <c r="H19" s="49"/>
      <c r="I19" s="49"/>
    </row>
    <row r="20" spans="2:9" x14ac:dyDescent="0.3">
      <c r="B20" s="398"/>
      <c r="C20" s="399"/>
      <c r="D20" s="399"/>
      <c r="E20" s="399"/>
      <c r="F20" s="399"/>
      <c r="G20" s="399"/>
      <c r="H20" s="399"/>
      <c r="I20" s="400"/>
    </row>
    <row r="21" spans="2:9" x14ac:dyDescent="0.3">
      <c r="B21" s="401"/>
      <c r="C21" s="402"/>
      <c r="D21" s="402"/>
      <c r="E21" s="402"/>
      <c r="F21" s="402"/>
      <c r="G21" s="402"/>
      <c r="H21" s="402"/>
      <c r="I21" s="403"/>
    </row>
    <row r="22" spans="2:9" x14ac:dyDescent="0.3">
      <c r="B22" s="401"/>
      <c r="C22" s="402"/>
      <c r="D22" s="402"/>
      <c r="E22" s="402"/>
      <c r="F22" s="402"/>
      <c r="G22" s="402"/>
      <c r="H22" s="402"/>
      <c r="I22" s="403"/>
    </row>
    <row r="23" spans="2:9" x14ac:dyDescent="0.3">
      <c r="B23" s="404"/>
      <c r="C23" s="405"/>
      <c r="D23" s="405"/>
      <c r="E23" s="405"/>
      <c r="F23" s="405"/>
      <c r="G23" s="405"/>
      <c r="H23" s="405"/>
      <c r="I23" s="406"/>
    </row>
  </sheetData>
  <sheetProtection algorithmName="SHA-512" hashValue="1l0YWXDHhHQsjBB2H8dTVAKawtJbvNr1wr/D09F6r9CAmrZvy42JeWbOf36siLjebi+gtnpoQ9eyRDiFJl6byQ==" saltValue="T8OwPsRvSMmBw7siPJb1Jg==" spinCount="100000" sheet="1" objects="1" scenarios="1"/>
  <protectedRanges>
    <protectedRange sqref="B7:I16 B20" name="Rango2"/>
    <protectedRange sqref="B6:I11" name="Rango2_1"/>
  </protectedRanges>
  <mergeCells count="25">
    <mergeCell ref="B3:I3"/>
    <mergeCell ref="B4:I4"/>
    <mergeCell ref="B6:D6"/>
    <mergeCell ref="H6:I6"/>
    <mergeCell ref="B7:D7"/>
    <mergeCell ref="H7:I7"/>
    <mergeCell ref="B8:D8"/>
    <mergeCell ref="H8:I8"/>
    <mergeCell ref="B9:D9"/>
    <mergeCell ref="H9:I9"/>
    <mergeCell ref="B10:D10"/>
    <mergeCell ref="H10:I10"/>
    <mergeCell ref="B11:D11"/>
    <mergeCell ref="H11:I11"/>
    <mergeCell ref="B12:D12"/>
    <mergeCell ref="H12:I12"/>
    <mergeCell ref="B13:D13"/>
    <mergeCell ref="H13:I13"/>
    <mergeCell ref="B20:I23"/>
    <mergeCell ref="B14:D14"/>
    <mergeCell ref="H14:I14"/>
    <mergeCell ref="B15:D15"/>
    <mergeCell ref="H15:I15"/>
    <mergeCell ref="B16:D16"/>
    <mergeCell ref="H16:I1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79998168889431442"/>
  </sheetPr>
  <dimension ref="A1:O25"/>
  <sheetViews>
    <sheetView topLeftCell="A9" workbookViewId="0">
      <selection activeCell="R27" sqref="R27"/>
    </sheetView>
  </sheetViews>
  <sheetFormatPr baseColWidth="10" defaultColWidth="11.42578125" defaultRowHeight="16.5" x14ac:dyDescent="0.3"/>
  <cols>
    <col min="1" max="2" width="11.42578125" style="44"/>
    <col min="3" max="6" width="7.42578125" style="44" customWidth="1"/>
    <col min="7" max="7" width="9.42578125" style="44" customWidth="1"/>
    <col min="8" max="8" width="7.42578125" style="44" customWidth="1"/>
    <col min="9" max="9" width="10.42578125" style="44" customWidth="1"/>
    <col min="10" max="14" width="7.42578125" style="44" customWidth="1"/>
    <col min="15" max="16384" width="11.42578125" style="44"/>
  </cols>
  <sheetData>
    <row r="1" spans="1:15" ht="25.5" customHeight="1" x14ac:dyDescent="0.3"/>
    <row r="2" spans="1:15" ht="44.25" customHeight="1" x14ac:dyDescent="0.3">
      <c r="A2" s="45"/>
    </row>
    <row r="3" spans="1:15" ht="25.5" x14ac:dyDescent="0.3">
      <c r="B3" s="251"/>
      <c r="C3" s="251"/>
      <c r="D3" s="251"/>
      <c r="E3" s="251"/>
      <c r="F3" s="251"/>
      <c r="G3" s="251"/>
      <c r="H3" s="251"/>
      <c r="I3" s="251"/>
      <c r="J3" s="251"/>
      <c r="K3" s="251"/>
      <c r="L3" s="251"/>
      <c r="M3" s="251"/>
      <c r="N3" s="251"/>
      <c r="O3" s="251"/>
    </row>
    <row r="4" spans="1:15" ht="52.5" customHeight="1" x14ac:dyDescent="0.3">
      <c r="B4" s="409" t="s">
        <v>198</v>
      </c>
      <c r="C4" s="409"/>
      <c r="D4" s="409"/>
      <c r="E4" s="409"/>
      <c r="F4" s="409"/>
      <c r="G4" s="409"/>
      <c r="H4" s="409"/>
      <c r="I4" s="409"/>
      <c r="J4" s="409"/>
      <c r="K4" s="409"/>
      <c r="L4" s="409"/>
      <c r="M4" s="409"/>
      <c r="N4" s="409"/>
      <c r="O4" s="409"/>
    </row>
    <row r="7" spans="1:15" x14ac:dyDescent="0.3">
      <c r="B7" s="423" t="s">
        <v>199</v>
      </c>
      <c r="C7" s="424"/>
      <c r="D7" s="424"/>
      <c r="E7" s="424"/>
      <c r="F7" s="424"/>
      <c r="G7" s="424"/>
      <c r="H7" s="424"/>
      <c r="I7" s="424"/>
      <c r="J7" s="424"/>
      <c r="K7" s="424"/>
      <c r="L7" s="424"/>
      <c r="M7" s="424"/>
      <c r="N7" s="424"/>
      <c r="O7" s="425"/>
    </row>
    <row r="8" spans="1:15" ht="52.5" customHeight="1" x14ac:dyDescent="0.3">
      <c r="B8" s="55" t="s">
        <v>200</v>
      </c>
      <c r="C8" s="429" t="s">
        <v>201</v>
      </c>
      <c r="D8" s="429"/>
      <c r="E8" s="429"/>
      <c r="F8" s="429"/>
      <c r="G8" s="430" t="s">
        <v>202</v>
      </c>
      <c r="H8" s="430"/>
      <c r="I8" s="180" t="s">
        <v>203</v>
      </c>
      <c r="J8" s="431" t="s">
        <v>204</v>
      </c>
      <c r="K8" s="431"/>
      <c r="L8" s="181">
        <v>5</v>
      </c>
      <c r="M8" s="56" t="s">
        <v>205</v>
      </c>
      <c r="N8" s="426" t="s">
        <v>206</v>
      </c>
      <c r="O8" s="427"/>
    </row>
    <row r="9" spans="1:15" ht="25.5" x14ac:dyDescent="0.35">
      <c r="B9" s="428" t="s">
        <v>207</v>
      </c>
      <c r="C9" s="428"/>
      <c r="D9" s="428"/>
      <c r="E9" s="428"/>
      <c r="F9" s="428"/>
      <c r="G9" s="428"/>
      <c r="H9" s="428"/>
      <c r="I9" s="428"/>
      <c r="J9" s="428"/>
      <c r="K9" s="428"/>
      <c r="L9" s="428"/>
      <c r="M9" s="428"/>
      <c r="N9" s="428"/>
      <c r="O9" s="428"/>
    </row>
    <row r="10" spans="1:15" x14ac:dyDescent="0.3">
      <c r="B10" s="167" t="s">
        <v>208</v>
      </c>
      <c r="C10" s="168" t="s">
        <v>139</v>
      </c>
      <c r="D10" s="168" t="s">
        <v>140</v>
      </c>
      <c r="E10" s="168" t="s">
        <v>141</v>
      </c>
      <c r="F10" s="168" t="s">
        <v>142</v>
      </c>
      <c r="G10" s="168" t="s">
        <v>143</v>
      </c>
      <c r="H10" s="168" t="s">
        <v>144</v>
      </c>
      <c r="I10" s="168" t="s">
        <v>145</v>
      </c>
      <c r="J10" s="168" t="s">
        <v>146</v>
      </c>
      <c r="K10" s="168" t="s">
        <v>147</v>
      </c>
      <c r="L10" s="168" t="s">
        <v>148</v>
      </c>
      <c r="M10" s="168" t="s">
        <v>149</v>
      </c>
      <c r="N10" s="168" t="s">
        <v>150</v>
      </c>
      <c r="O10" s="57" t="s">
        <v>209</v>
      </c>
    </row>
    <row r="11" spans="1:15" x14ac:dyDescent="0.3">
      <c r="B11" s="166" t="str">
        <f>+C8</f>
        <v>Zapatos</v>
      </c>
      <c r="C11" s="182">
        <v>1</v>
      </c>
      <c r="D11" s="182">
        <v>2</v>
      </c>
      <c r="E11" s="182">
        <v>4</v>
      </c>
      <c r="F11" s="182">
        <v>6</v>
      </c>
      <c r="G11" s="182">
        <v>7</v>
      </c>
      <c r="H11" s="182">
        <v>8</v>
      </c>
      <c r="I11" s="182">
        <v>9</v>
      </c>
      <c r="J11" s="182">
        <v>8</v>
      </c>
      <c r="K11" s="182">
        <v>8</v>
      </c>
      <c r="L11" s="182">
        <v>8</v>
      </c>
      <c r="M11" s="182">
        <v>8</v>
      </c>
      <c r="N11" s="182">
        <v>8</v>
      </c>
      <c r="O11" s="58">
        <f>SUM(C11:N11)</f>
        <v>77</v>
      </c>
    </row>
    <row r="12" spans="1:15" x14ac:dyDescent="0.3">
      <c r="B12" s="167" t="s">
        <v>208</v>
      </c>
      <c r="C12" s="168" t="s">
        <v>139</v>
      </c>
      <c r="D12" s="168" t="s">
        <v>140</v>
      </c>
      <c r="E12" s="168" t="s">
        <v>141</v>
      </c>
      <c r="F12" s="168" t="s">
        <v>142</v>
      </c>
      <c r="G12" s="168" t="s">
        <v>143</v>
      </c>
      <c r="H12" s="168" t="s">
        <v>144</v>
      </c>
      <c r="I12" s="168" t="s">
        <v>145</v>
      </c>
      <c r="J12" s="168" t="s">
        <v>146</v>
      </c>
      <c r="K12" s="168" t="s">
        <v>147</v>
      </c>
      <c r="L12" s="168" t="s">
        <v>148</v>
      </c>
      <c r="M12" s="168" t="s">
        <v>149</v>
      </c>
      <c r="N12" s="168" t="s">
        <v>150</v>
      </c>
      <c r="O12" s="57" t="s">
        <v>210</v>
      </c>
    </row>
    <row r="13" spans="1:15" x14ac:dyDescent="0.3">
      <c r="B13" s="166" t="str">
        <f>+C8</f>
        <v>Zapatos</v>
      </c>
      <c r="C13" s="182">
        <v>1</v>
      </c>
      <c r="D13" s="182">
        <v>2</v>
      </c>
      <c r="E13" s="182">
        <v>4</v>
      </c>
      <c r="F13" s="182">
        <v>6</v>
      </c>
      <c r="G13" s="182">
        <v>7</v>
      </c>
      <c r="H13" s="182">
        <v>8</v>
      </c>
      <c r="I13" s="182">
        <v>9</v>
      </c>
      <c r="J13" s="182">
        <v>8</v>
      </c>
      <c r="K13" s="182">
        <v>8</v>
      </c>
      <c r="L13" s="182">
        <v>8</v>
      </c>
      <c r="M13" s="182">
        <v>8</v>
      </c>
      <c r="N13" s="182">
        <v>8</v>
      </c>
      <c r="O13" s="58">
        <f>SUM(C13:N13)</f>
        <v>77</v>
      </c>
    </row>
    <row r="14" spans="1:15" x14ac:dyDescent="0.3">
      <c r="B14" s="167" t="s">
        <v>208</v>
      </c>
      <c r="C14" s="168" t="s">
        <v>139</v>
      </c>
      <c r="D14" s="168" t="s">
        <v>140</v>
      </c>
      <c r="E14" s="168" t="s">
        <v>141</v>
      </c>
      <c r="F14" s="168" t="s">
        <v>142</v>
      </c>
      <c r="G14" s="168" t="s">
        <v>143</v>
      </c>
      <c r="H14" s="168" t="s">
        <v>144</v>
      </c>
      <c r="I14" s="168" t="s">
        <v>145</v>
      </c>
      <c r="J14" s="168" t="s">
        <v>146</v>
      </c>
      <c r="K14" s="168" t="s">
        <v>147</v>
      </c>
      <c r="L14" s="168" t="s">
        <v>148</v>
      </c>
      <c r="M14" s="168" t="s">
        <v>149</v>
      </c>
      <c r="N14" s="168" t="s">
        <v>150</v>
      </c>
      <c r="O14" s="57" t="s">
        <v>211</v>
      </c>
    </row>
    <row r="15" spans="1:15" x14ac:dyDescent="0.3">
      <c r="B15" s="166" t="str">
        <f>+C8</f>
        <v>Zapatos</v>
      </c>
      <c r="C15" s="182">
        <v>1</v>
      </c>
      <c r="D15" s="182">
        <v>2</v>
      </c>
      <c r="E15" s="182">
        <v>4</v>
      </c>
      <c r="F15" s="182">
        <v>6</v>
      </c>
      <c r="G15" s="182">
        <v>7</v>
      </c>
      <c r="H15" s="182">
        <v>8</v>
      </c>
      <c r="I15" s="182">
        <v>9</v>
      </c>
      <c r="J15" s="182">
        <v>8</v>
      </c>
      <c r="K15" s="182">
        <v>8</v>
      </c>
      <c r="L15" s="182">
        <v>8</v>
      </c>
      <c r="M15" s="182">
        <v>8</v>
      </c>
      <c r="N15" s="182">
        <v>8</v>
      </c>
      <c r="O15" s="58">
        <f>SUM(C15:N15)</f>
        <v>77</v>
      </c>
    </row>
    <row r="16" spans="1:15" x14ac:dyDescent="0.3">
      <c r="B16" s="167" t="s">
        <v>208</v>
      </c>
      <c r="C16" s="168" t="s">
        <v>139</v>
      </c>
      <c r="D16" s="168" t="s">
        <v>140</v>
      </c>
      <c r="E16" s="168" t="s">
        <v>141</v>
      </c>
      <c r="F16" s="168" t="s">
        <v>142</v>
      </c>
      <c r="G16" s="168" t="s">
        <v>143</v>
      </c>
      <c r="H16" s="168" t="s">
        <v>144</v>
      </c>
      <c r="I16" s="168" t="s">
        <v>145</v>
      </c>
      <c r="J16" s="168" t="s">
        <v>146</v>
      </c>
      <c r="K16" s="168" t="s">
        <v>147</v>
      </c>
      <c r="L16" s="168" t="s">
        <v>148</v>
      </c>
      <c r="M16" s="168" t="s">
        <v>149</v>
      </c>
      <c r="N16" s="168" t="s">
        <v>150</v>
      </c>
      <c r="O16" s="57" t="s">
        <v>212</v>
      </c>
    </row>
    <row r="17" spans="2:15" x14ac:dyDescent="0.3">
      <c r="B17" s="166" t="str">
        <f>+C8</f>
        <v>Zapatos</v>
      </c>
      <c r="C17" s="182">
        <v>1</v>
      </c>
      <c r="D17" s="182">
        <v>2</v>
      </c>
      <c r="E17" s="182">
        <v>4</v>
      </c>
      <c r="F17" s="182">
        <v>6</v>
      </c>
      <c r="G17" s="182">
        <v>7</v>
      </c>
      <c r="H17" s="182">
        <v>8</v>
      </c>
      <c r="I17" s="182">
        <v>9</v>
      </c>
      <c r="J17" s="182">
        <v>8</v>
      </c>
      <c r="K17" s="182">
        <v>8</v>
      </c>
      <c r="L17" s="182">
        <v>8</v>
      </c>
      <c r="M17" s="182">
        <v>8</v>
      </c>
      <c r="N17" s="182">
        <v>8</v>
      </c>
      <c r="O17" s="58">
        <f>SUM(C17:N17)</f>
        <v>77</v>
      </c>
    </row>
    <row r="18" spans="2:15" x14ac:dyDescent="0.3">
      <c r="B18" s="167" t="s">
        <v>208</v>
      </c>
      <c r="C18" s="168" t="s">
        <v>139</v>
      </c>
      <c r="D18" s="168" t="s">
        <v>140</v>
      </c>
      <c r="E18" s="168" t="s">
        <v>141</v>
      </c>
      <c r="F18" s="168" t="s">
        <v>142</v>
      </c>
      <c r="G18" s="168" t="s">
        <v>143</v>
      </c>
      <c r="H18" s="168" t="s">
        <v>144</v>
      </c>
      <c r="I18" s="168" t="s">
        <v>145</v>
      </c>
      <c r="J18" s="168" t="s">
        <v>146</v>
      </c>
      <c r="K18" s="168" t="s">
        <v>147</v>
      </c>
      <c r="L18" s="168" t="s">
        <v>148</v>
      </c>
      <c r="M18" s="168" t="s">
        <v>149</v>
      </c>
      <c r="N18" s="168" t="s">
        <v>150</v>
      </c>
      <c r="O18" s="57" t="s">
        <v>213</v>
      </c>
    </row>
    <row r="19" spans="2:15" x14ac:dyDescent="0.3">
      <c r="B19" s="166" t="str">
        <f>+C8</f>
        <v>Zapatos</v>
      </c>
      <c r="C19" s="182">
        <v>1</v>
      </c>
      <c r="D19" s="182">
        <v>2</v>
      </c>
      <c r="E19" s="182">
        <v>4</v>
      </c>
      <c r="F19" s="182">
        <v>6</v>
      </c>
      <c r="G19" s="182">
        <v>7</v>
      </c>
      <c r="H19" s="182">
        <v>8</v>
      </c>
      <c r="I19" s="182">
        <v>9</v>
      </c>
      <c r="J19" s="182">
        <v>8</v>
      </c>
      <c r="K19" s="182">
        <v>8</v>
      </c>
      <c r="L19" s="182">
        <v>8</v>
      </c>
      <c r="M19" s="182">
        <v>8</v>
      </c>
      <c r="N19" s="182">
        <v>8</v>
      </c>
      <c r="O19" s="58">
        <f>SUM(C19:N19)</f>
        <v>77</v>
      </c>
    </row>
    <row r="20" spans="2:15" x14ac:dyDescent="0.3">
      <c r="B20" s="46"/>
      <c r="C20" s="46"/>
      <c r="D20" s="47"/>
      <c r="E20" s="47"/>
      <c r="F20" s="47"/>
    </row>
    <row r="21" spans="2:15" ht="17.25" thickBot="1" x14ac:dyDescent="0.35">
      <c r="B21" s="50" t="s">
        <v>189</v>
      </c>
      <c r="C21" s="50"/>
      <c r="D21" s="47"/>
      <c r="E21" s="47"/>
      <c r="F21" s="47"/>
    </row>
    <row r="22" spans="2:15" x14ac:dyDescent="0.3">
      <c r="B22" s="414"/>
      <c r="C22" s="415"/>
      <c r="D22" s="415"/>
      <c r="E22" s="415"/>
      <c r="F22" s="415"/>
      <c r="G22" s="415"/>
      <c r="H22" s="415"/>
      <c r="I22" s="415"/>
      <c r="J22" s="415"/>
      <c r="K22" s="415"/>
      <c r="L22" s="415"/>
      <c r="M22" s="415"/>
      <c r="N22" s="415"/>
      <c r="O22" s="416"/>
    </row>
    <row r="23" spans="2:15" x14ac:dyDescent="0.3">
      <c r="B23" s="417"/>
      <c r="C23" s="418"/>
      <c r="D23" s="418"/>
      <c r="E23" s="418"/>
      <c r="F23" s="418"/>
      <c r="G23" s="418"/>
      <c r="H23" s="418"/>
      <c r="I23" s="418"/>
      <c r="J23" s="418"/>
      <c r="K23" s="418"/>
      <c r="L23" s="418"/>
      <c r="M23" s="418"/>
      <c r="N23" s="418"/>
      <c r="O23" s="419"/>
    </row>
    <row r="24" spans="2:15" x14ac:dyDescent="0.3">
      <c r="B24" s="417"/>
      <c r="C24" s="418"/>
      <c r="D24" s="418"/>
      <c r="E24" s="418"/>
      <c r="F24" s="418"/>
      <c r="G24" s="418"/>
      <c r="H24" s="418"/>
      <c r="I24" s="418"/>
      <c r="J24" s="418"/>
      <c r="K24" s="418"/>
      <c r="L24" s="418"/>
      <c r="M24" s="418"/>
      <c r="N24" s="418"/>
      <c r="O24" s="419"/>
    </row>
    <row r="25" spans="2:15" ht="17.25" thickBot="1" x14ac:dyDescent="0.35">
      <c r="B25" s="420"/>
      <c r="C25" s="421"/>
      <c r="D25" s="421"/>
      <c r="E25" s="421"/>
      <c r="F25" s="421"/>
      <c r="G25" s="421"/>
      <c r="H25" s="421"/>
      <c r="I25" s="421"/>
      <c r="J25" s="421"/>
      <c r="K25" s="421"/>
      <c r="L25" s="421"/>
      <c r="M25" s="421"/>
      <c r="N25" s="421"/>
      <c r="O25" s="422"/>
    </row>
  </sheetData>
  <sheetProtection algorithmName="SHA-512" hashValue="EGUxn9tuFat3gNFDWo0psVjPx6HZ24EgwS8vJC4dIgVeiNxn/bzgFuBzessykCR0JsQZjRdutY8hzw/CcxI8yg==" saltValue="bhw5dWMLCdK2n8daZirvCQ==" spinCount="100000" sheet="1" objects="1" scenarios="1"/>
  <protectedRanges>
    <protectedRange sqref="C8 I8 L8 N8 C11:N11 C13:N13 C15:N15 C17:N17 C19:N19 B22" name="Rango1"/>
  </protectedRanges>
  <mergeCells count="9">
    <mergeCell ref="B22:O25"/>
    <mergeCell ref="B7:O7"/>
    <mergeCell ref="N8:O8"/>
    <mergeCell ref="B9:O9"/>
    <mergeCell ref="B3:O3"/>
    <mergeCell ref="B4:O4"/>
    <mergeCell ref="C8:F8"/>
    <mergeCell ref="G8:H8"/>
    <mergeCell ref="J8:K8"/>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B1:M22"/>
  <sheetViews>
    <sheetView showGridLines="0" topLeftCell="B11" zoomScale="90" zoomScaleNormal="90" workbookViewId="0">
      <selection activeCell="B9" sqref="B9:I9"/>
    </sheetView>
  </sheetViews>
  <sheetFormatPr baseColWidth="10" defaultColWidth="11.42578125" defaultRowHeight="14.25" x14ac:dyDescent="0.25"/>
  <cols>
    <col min="1" max="1" width="11.42578125" style="8" customWidth="1"/>
    <col min="2" max="2" width="39.28515625" style="8" customWidth="1"/>
    <col min="3" max="3" width="71.140625" style="8" customWidth="1"/>
    <col min="4" max="4" width="16" style="8" customWidth="1"/>
    <col min="5" max="5" width="17.42578125" style="8" customWidth="1"/>
    <col min="6" max="6" width="11.42578125" style="8"/>
    <col min="7" max="7" width="10" style="8" customWidth="1"/>
    <col min="8" max="8" width="18.42578125" style="8" customWidth="1"/>
    <col min="9" max="9" width="27" style="8" customWidth="1"/>
    <col min="10" max="16384" width="11.42578125" style="8"/>
  </cols>
  <sheetData>
    <row r="1" spans="2:13" s="2" customFormat="1" x14ac:dyDescent="0.2"/>
    <row r="2" spans="2:13" s="2" customFormat="1" ht="39" customHeight="1" x14ac:dyDescent="0.3">
      <c r="E2" s="40"/>
      <c r="F2" s="3"/>
      <c r="G2" s="3"/>
      <c r="H2" s="3"/>
      <c r="I2" s="3"/>
      <c r="J2" s="3"/>
      <c r="K2" s="3"/>
      <c r="L2" s="3"/>
      <c r="M2" s="3"/>
    </row>
    <row r="3" spans="2:13" ht="44.25" customHeight="1" x14ac:dyDescent="0.25"/>
    <row r="4" spans="2:13" ht="45.75" customHeight="1" x14ac:dyDescent="0.25">
      <c r="B4" s="184" t="s">
        <v>7</v>
      </c>
      <c r="C4" s="185"/>
      <c r="D4" s="185"/>
      <c r="E4" s="185"/>
      <c r="F4" s="185"/>
      <c r="G4" s="185"/>
      <c r="H4" s="185"/>
      <c r="I4" s="185"/>
    </row>
    <row r="6" spans="2:13" ht="42.75" customHeight="1" x14ac:dyDescent="0.25">
      <c r="B6" s="178" t="s">
        <v>8</v>
      </c>
      <c r="C6" s="177" t="s">
        <v>278</v>
      </c>
      <c r="D6" s="186" t="s">
        <v>9</v>
      </c>
      <c r="E6" s="186"/>
      <c r="F6" s="193" t="s">
        <v>235</v>
      </c>
      <c r="G6" s="194"/>
      <c r="H6" s="81" t="s">
        <v>10</v>
      </c>
      <c r="I6" s="175">
        <v>84080179</v>
      </c>
    </row>
    <row r="7" spans="2:13" ht="48" customHeight="1" x14ac:dyDescent="0.25">
      <c r="B7" s="178" t="s">
        <v>11</v>
      </c>
      <c r="C7" s="177" t="s">
        <v>365</v>
      </c>
      <c r="D7" s="195" t="s">
        <v>12</v>
      </c>
      <c r="E7" s="195"/>
      <c r="F7" s="187" t="s">
        <v>279</v>
      </c>
      <c r="G7" s="188"/>
      <c r="H7" s="188"/>
      <c r="I7" s="189"/>
    </row>
    <row r="8" spans="2:13" ht="41.25" customHeight="1" x14ac:dyDescent="0.25">
      <c r="B8" s="178" t="s">
        <v>13</v>
      </c>
      <c r="C8" s="177" t="s">
        <v>252</v>
      </c>
      <c r="D8" s="186" t="s">
        <v>14</v>
      </c>
      <c r="E8" s="186"/>
      <c r="F8" s="187" t="s">
        <v>280</v>
      </c>
      <c r="G8" s="188"/>
      <c r="H8" s="188"/>
      <c r="I8" s="189"/>
    </row>
    <row r="9" spans="2:13" ht="155.25" customHeight="1" x14ac:dyDescent="0.25">
      <c r="B9" s="192" t="s">
        <v>15</v>
      </c>
      <c r="C9" s="192"/>
      <c r="D9" s="192"/>
      <c r="E9" s="192"/>
      <c r="F9" s="192"/>
      <c r="G9" s="192"/>
      <c r="H9" s="192"/>
      <c r="I9" s="192"/>
    </row>
    <row r="10" spans="2:13" ht="60.75" customHeight="1" x14ac:dyDescent="0.25">
      <c r="B10" s="80"/>
      <c r="C10" s="80"/>
      <c r="D10" s="80"/>
      <c r="E10" s="80"/>
      <c r="F10" s="80"/>
      <c r="G10" s="80"/>
      <c r="H10" s="80"/>
      <c r="I10" s="80"/>
    </row>
    <row r="11" spans="2:13" ht="41.25" customHeight="1" x14ac:dyDescent="0.25">
      <c r="B11" s="9"/>
      <c r="C11" s="10"/>
      <c r="D11" s="11"/>
      <c r="E11" s="11"/>
      <c r="F11" s="10"/>
      <c r="G11" s="10"/>
      <c r="H11" s="10"/>
      <c r="I11" s="10"/>
    </row>
    <row r="12" spans="2:13" ht="54" customHeight="1" x14ac:dyDescent="0.25">
      <c r="B12" s="183"/>
      <c r="C12" s="183"/>
      <c r="D12" s="11"/>
      <c r="E12" s="11"/>
      <c r="F12" s="10"/>
      <c r="G12" s="10"/>
      <c r="H12" s="10"/>
      <c r="I12" s="183"/>
      <c r="J12" s="183"/>
      <c r="K12" s="183"/>
      <c r="L12" s="183"/>
    </row>
    <row r="13" spans="2:13" ht="54" customHeight="1" x14ac:dyDescent="0.25">
      <c r="B13" s="183"/>
      <c r="C13" s="183"/>
      <c r="I13" s="183"/>
      <c r="J13" s="183"/>
      <c r="K13" s="183"/>
      <c r="L13" s="183"/>
    </row>
    <row r="14" spans="2:13" ht="54" customHeight="1" x14ac:dyDescent="0.25">
      <c r="B14" s="183"/>
      <c r="C14" s="183"/>
      <c r="I14" s="183"/>
      <c r="J14" s="183"/>
      <c r="K14" s="183"/>
      <c r="L14" s="183"/>
    </row>
    <row r="15" spans="2:13" ht="53.25" customHeight="1" x14ac:dyDescent="0.25">
      <c r="B15" s="183"/>
      <c r="C15" s="183"/>
      <c r="D15" s="12"/>
      <c r="E15" s="12"/>
      <c r="I15" s="183"/>
      <c r="J15" s="183"/>
      <c r="K15" s="183"/>
      <c r="L15" s="183"/>
    </row>
    <row r="16" spans="2:13" ht="53.25" customHeight="1" x14ac:dyDescent="0.25">
      <c r="B16" s="183"/>
      <c r="C16" s="183"/>
      <c r="D16" s="12"/>
      <c r="E16" s="12"/>
      <c r="I16" s="183"/>
      <c r="J16" s="183"/>
      <c r="K16" s="183"/>
      <c r="L16" s="183"/>
    </row>
    <row r="17" spans="2:13" ht="53.25" customHeight="1" x14ac:dyDescent="0.35">
      <c r="G17" s="172"/>
      <c r="H17" s="172"/>
      <c r="I17" s="190" t="s">
        <v>16</v>
      </c>
      <c r="J17" s="190"/>
      <c r="K17" s="190"/>
      <c r="L17" s="190"/>
      <c r="M17" s="190"/>
    </row>
    <row r="18" spans="2:13" ht="39" customHeight="1" x14ac:dyDescent="0.25">
      <c r="B18" s="183"/>
      <c r="C18" s="183"/>
      <c r="D18" s="13"/>
      <c r="E18" s="13"/>
      <c r="G18" s="179"/>
      <c r="H18" s="179"/>
      <c r="I18" s="191" t="s">
        <v>17</v>
      </c>
      <c r="J18" s="191"/>
      <c r="K18" s="191"/>
      <c r="L18" s="191"/>
      <c r="M18" s="191"/>
    </row>
    <row r="19" spans="2:13" ht="53.25" customHeight="1" x14ac:dyDescent="0.25">
      <c r="B19" s="170"/>
      <c r="C19" s="170"/>
      <c r="D19" s="170"/>
      <c r="E19" s="170"/>
      <c r="F19" s="170"/>
      <c r="I19" s="183"/>
      <c r="J19" s="183"/>
      <c r="K19" s="183"/>
      <c r="L19" s="183"/>
    </row>
    <row r="20" spans="2:13" ht="21.75" customHeight="1" x14ac:dyDescent="0.2">
      <c r="B20" s="170"/>
      <c r="C20" s="171"/>
      <c r="D20" s="171"/>
      <c r="E20" s="171"/>
      <c r="F20" s="170"/>
    </row>
    <row r="21" spans="2:13" ht="21.75" customHeight="1" x14ac:dyDescent="0.25">
      <c r="B21" s="170"/>
      <c r="C21" s="170"/>
      <c r="D21" s="170"/>
      <c r="E21" s="170"/>
      <c r="F21" s="170"/>
    </row>
    <row r="22" spans="2:13" ht="21.75" customHeight="1" x14ac:dyDescent="0.25">
      <c r="B22" s="170"/>
      <c r="C22" s="170"/>
      <c r="D22" s="170"/>
      <c r="E22" s="170"/>
      <c r="F22" s="170"/>
    </row>
  </sheetData>
  <sheetProtection algorithmName="SHA-512" hashValue="Af5I/f39dVuDRWlb8CwQ9iBAjxxBdgETnUctGbHly2hTjABAL4f0TXalL5ueM7woSqbynDJvOlI+SDFJm4+FTw==" saltValue="ti2gLS9byWDQUmg/+GCTdw==" spinCount="100000" sheet="1" objects="1" scenarios="1"/>
  <protectedRanges>
    <protectedRange sqref="F8:I8 F7:I7 C8 C7 C6 F6:G6 I6" name="Rango1"/>
  </protectedRanges>
  <mergeCells count="22">
    <mergeCell ref="B4:I4"/>
    <mergeCell ref="D8:E8"/>
    <mergeCell ref="F8:I8"/>
    <mergeCell ref="B16:C16"/>
    <mergeCell ref="B18:C18"/>
    <mergeCell ref="B15:C15"/>
    <mergeCell ref="B13:C13"/>
    <mergeCell ref="B12:C12"/>
    <mergeCell ref="B14:C14"/>
    <mergeCell ref="I17:M17"/>
    <mergeCell ref="I18:M18"/>
    <mergeCell ref="B9:I9"/>
    <mergeCell ref="D6:E6"/>
    <mergeCell ref="F6:G6"/>
    <mergeCell ref="D7:E7"/>
    <mergeCell ref="F7:I7"/>
    <mergeCell ref="I19:L19"/>
    <mergeCell ref="I12:L12"/>
    <mergeCell ref="I13:L13"/>
    <mergeCell ref="I14:L14"/>
    <mergeCell ref="I15:L15"/>
    <mergeCell ref="I16:L16"/>
  </mergeCells>
  <pageMargins left="0.11811023622047245" right="0.11811023622047245" top="0.15748031496062992" bottom="0.15748031496062992" header="0" footer="0.31496062992125984"/>
  <pageSetup paperSize="5"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Hoja8!$E$3:$E$5</xm:f>
          </x14:formula1>
          <xm:sqref>F6:G6</xm:sqref>
        </x14:dataValidation>
        <x14:dataValidation type="list" allowBlank="1" showInputMessage="1" showErrorMessage="1" xr:uid="{00000000-0002-0000-0100-000001000000}">
          <x14:formula1>
            <xm:f>Hoja8!$F$10:$F$29</xm:f>
          </x14:formula1>
          <xm:sqref>C8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249977111117893"/>
  </sheetPr>
  <dimension ref="A2:O19"/>
  <sheetViews>
    <sheetView topLeftCell="A9" workbookViewId="0">
      <selection activeCell="G8" sqref="G8:O8"/>
    </sheetView>
  </sheetViews>
  <sheetFormatPr baseColWidth="10" defaultColWidth="11.42578125" defaultRowHeight="16.5" x14ac:dyDescent="0.3"/>
  <cols>
    <col min="1" max="2" width="11.42578125" style="44"/>
    <col min="3" max="6" width="7.42578125" style="44" customWidth="1"/>
    <col min="7" max="7" width="9.42578125" style="44" customWidth="1"/>
    <col min="8" max="8" width="7.42578125" style="44" customWidth="1"/>
    <col min="9" max="9" width="10.42578125" style="44" customWidth="1"/>
    <col min="10" max="14" width="7.42578125" style="44" customWidth="1"/>
    <col min="15" max="16384" width="11.42578125" style="44"/>
  </cols>
  <sheetData>
    <row r="2" spans="1:15" ht="57.75" customHeight="1" x14ac:dyDescent="0.3">
      <c r="A2" s="45"/>
    </row>
    <row r="3" spans="1:15" ht="25.5" x14ac:dyDescent="0.3">
      <c r="B3" s="251"/>
      <c r="C3" s="251"/>
      <c r="D3" s="251"/>
      <c r="E3" s="251"/>
      <c r="F3" s="251"/>
      <c r="G3" s="251"/>
      <c r="H3" s="251"/>
      <c r="I3" s="251"/>
      <c r="J3" s="251"/>
      <c r="K3" s="251"/>
      <c r="L3" s="251"/>
      <c r="M3" s="251"/>
      <c r="N3" s="251"/>
      <c r="O3" s="251"/>
    </row>
    <row r="4" spans="1:15" ht="52.5" customHeight="1" x14ac:dyDescent="0.3">
      <c r="B4" s="409" t="s">
        <v>214</v>
      </c>
      <c r="C4" s="409"/>
      <c r="D4" s="409"/>
      <c r="E4" s="409"/>
      <c r="F4" s="409"/>
      <c r="G4" s="409"/>
      <c r="H4" s="409"/>
      <c r="I4" s="409"/>
      <c r="J4" s="409"/>
      <c r="K4" s="409"/>
      <c r="L4" s="409"/>
      <c r="M4" s="409"/>
      <c r="N4" s="409"/>
      <c r="O4" s="409"/>
    </row>
    <row r="5" spans="1:15" x14ac:dyDescent="0.3">
      <c r="B5" s="46"/>
      <c r="C5" s="46"/>
      <c r="D5" s="47"/>
      <c r="E5" s="47"/>
      <c r="F5" s="47"/>
    </row>
    <row r="6" spans="1:15" s="59" customFormat="1" ht="24.75" customHeight="1" x14ac:dyDescent="0.3">
      <c r="B6" s="440" t="s">
        <v>215</v>
      </c>
      <c r="C6" s="440"/>
      <c r="D6" s="442" t="s">
        <v>216</v>
      </c>
      <c r="E6" s="442"/>
      <c r="F6" s="442"/>
      <c r="G6" s="442" t="s">
        <v>217</v>
      </c>
      <c r="H6" s="442"/>
      <c r="I6" s="442"/>
      <c r="J6" s="442"/>
      <c r="K6" s="442"/>
      <c r="L6" s="442"/>
      <c r="M6" s="442"/>
      <c r="N6" s="442"/>
      <c r="O6" s="442"/>
    </row>
    <row r="7" spans="1:15" ht="48" customHeight="1" x14ac:dyDescent="0.3">
      <c r="B7" s="440" t="s">
        <v>218</v>
      </c>
      <c r="C7" s="440"/>
      <c r="D7" s="441" t="s">
        <v>219</v>
      </c>
      <c r="E7" s="441"/>
      <c r="F7" s="441"/>
      <c r="G7" s="441" t="s">
        <v>219</v>
      </c>
      <c r="H7" s="441"/>
      <c r="I7" s="441"/>
      <c r="J7" s="441"/>
      <c r="K7" s="441"/>
      <c r="L7" s="441"/>
      <c r="M7" s="441"/>
      <c r="N7" s="441"/>
      <c r="O7" s="441"/>
    </row>
    <row r="8" spans="1:15" ht="48" customHeight="1" x14ac:dyDescent="0.3">
      <c r="B8" s="440" t="s">
        <v>220</v>
      </c>
      <c r="C8" s="440"/>
      <c r="D8" s="441" t="s">
        <v>221</v>
      </c>
      <c r="E8" s="441"/>
      <c r="F8" s="441"/>
      <c r="G8" s="441" t="s">
        <v>221</v>
      </c>
      <c r="H8" s="441"/>
      <c r="I8" s="441"/>
      <c r="J8" s="441"/>
      <c r="K8" s="441"/>
      <c r="L8" s="441"/>
      <c r="M8" s="441"/>
      <c r="N8" s="441"/>
      <c r="O8" s="441"/>
    </row>
    <row r="9" spans="1:15" ht="48" customHeight="1" x14ac:dyDescent="0.3">
      <c r="B9" s="440" t="s">
        <v>222</v>
      </c>
      <c r="C9" s="440"/>
      <c r="D9" s="441" t="s">
        <v>223</v>
      </c>
      <c r="E9" s="441"/>
      <c r="F9" s="441"/>
      <c r="G9" s="441" t="s">
        <v>223</v>
      </c>
      <c r="H9" s="441"/>
      <c r="I9" s="441"/>
      <c r="J9" s="441"/>
      <c r="K9" s="441"/>
      <c r="L9" s="441"/>
      <c r="M9" s="441"/>
      <c r="N9" s="441"/>
      <c r="O9" s="441"/>
    </row>
    <row r="10" spans="1:15" ht="48" customHeight="1" x14ac:dyDescent="0.3">
      <c r="B10" s="440" t="s">
        <v>224</v>
      </c>
      <c r="C10" s="440"/>
      <c r="D10" s="441" t="s">
        <v>225</v>
      </c>
      <c r="E10" s="441"/>
      <c r="F10" s="441"/>
      <c r="G10" s="441" t="s">
        <v>225</v>
      </c>
      <c r="H10" s="441"/>
      <c r="I10" s="441"/>
      <c r="J10" s="441"/>
      <c r="K10" s="441"/>
      <c r="L10" s="441"/>
      <c r="M10" s="441"/>
      <c r="N10" s="441"/>
      <c r="O10" s="441"/>
    </row>
    <row r="11" spans="1:15" ht="48" customHeight="1" x14ac:dyDescent="0.3">
      <c r="B11" s="440" t="s">
        <v>226</v>
      </c>
      <c r="C11" s="440"/>
      <c r="D11" s="441" t="s">
        <v>227</v>
      </c>
      <c r="E11" s="441"/>
      <c r="F11" s="441"/>
      <c r="G11" s="441" t="s">
        <v>227</v>
      </c>
      <c r="H11" s="441"/>
      <c r="I11" s="441"/>
      <c r="J11" s="441"/>
      <c r="K11" s="441"/>
      <c r="L11" s="441"/>
      <c r="M11" s="441"/>
      <c r="N11" s="441"/>
      <c r="O11" s="441"/>
    </row>
    <row r="12" spans="1:15" ht="48" customHeight="1" x14ac:dyDescent="0.3">
      <c r="B12" s="440" t="s">
        <v>228</v>
      </c>
      <c r="C12" s="440"/>
      <c r="D12" s="441" t="s">
        <v>229</v>
      </c>
      <c r="E12" s="441"/>
      <c r="F12" s="441"/>
      <c r="G12" s="441" t="s">
        <v>229</v>
      </c>
      <c r="H12" s="441"/>
      <c r="I12" s="441"/>
      <c r="J12" s="441"/>
      <c r="K12" s="441"/>
      <c r="L12" s="441"/>
      <c r="M12" s="441"/>
      <c r="N12" s="441"/>
      <c r="O12" s="441"/>
    </row>
    <row r="13" spans="1:15" ht="48" customHeight="1" x14ac:dyDescent="0.3">
      <c r="B13" s="440" t="s">
        <v>230</v>
      </c>
      <c r="C13" s="440"/>
      <c r="D13" s="441" t="s">
        <v>231</v>
      </c>
      <c r="E13" s="441"/>
      <c r="F13" s="441"/>
      <c r="G13" s="441" t="s">
        <v>231</v>
      </c>
      <c r="H13" s="441"/>
      <c r="I13" s="441"/>
      <c r="J13" s="441"/>
      <c r="K13" s="441"/>
      <c r="L13" s="441"/>
      <c r="M13" s="441"/>
      <c r="N13" s="441"/>
      <c r="O13" s="441"/>
    </row>
    <row r="14" spans="1:15" ht="48" customHeight="1" x14ac:dyDescent="0.3">
      <c r="B14" s="62"/>
      <c r="C14" s="62"/>
      <c r="D14" s="63"/>
      <c r="E14" s="63"/>
      <c r="F14" s="63"/>
      <c r="G14" s="63"/>
      <c r="H14" s="63"/>
      <c r="I14" s="63"/>
      <c r="J14" s="63"/>
      <c r="K14" s="63"/>
      <c r="L14" s="63"/>
      <c r="M14" s="63"/>
      <c r="N14" s="63"/>
      <c r="O14" s="63"/>
    </row>
    <row r="15" spans="1:15" x14ac:dyDescent="0.3">
      <c r="B15" s="50" t="s">
        <v>232</v>
      </c>
      <c r="C15" s="48"/>
      <c r="D15" s="47"/>
      <c r="E15" s="47"/>
      <c r="F15" s="47"/>
    </row>
    <row r="16" spans="1:15" x14ac:dyDescent="0.3">
      <c r="B16" s="432"/>
      <c r="C16" s="433"/>
      <c r="D16" s="433"/>
      <c r="E16" s="433"/>
      <c r="F16" s="433"/>
      <c r="G16" s="433"/>
      <c r="H16" s="433"/>
      <c r="I16" s="433"/>
      <c r="J16" s="433"/>
      <c r="K16" s="433"/>
      <c r="L16" s="433"/>
      <c r="M16" s="433"/>
      <c r="N16" s="433"/>
      <c r="O16" s="434"/>
    </row>
    <row r="17" spans="2:15" x14ac:dyDescent="0.3">
      <c r="B17" s="435"/>
      <c r="C17" s="418"/>
      <c r="D17" s="418"/>
      <c r="E17" s="418"/>
      <c r="F17" s="418"/>
      <c r="G17" s="418"/>
      <c r="H17" s="418"/>
      <c r="I17" s="418"/>
      <c r="J17" s="418"/>
      <c r="K17" s="418"/>
      <c r="L17" s="418"/>
      <c r="M17" s="418"/>
      <c r="N17" s="418"/>
      <c r="O17" s="436"/>
    </row>
    <row r="18" spans="2:15" x14ac:dyDescent="0.3">
      <c r="B18" s="435"/>
      <c r="C18" s="418"/>
      <c r="D18" s="418"/>
      <c r="E18" s="418"/>
      <c r="F18" s="418"/>
      <c r="G18" s="418"/>
      <c r="H18" s="418"/>
      <c r="I18" s="418"/>
      <c r="J18" s="418"/>
      <c r="K18" s="418"/>
      <c r="L18" s="418"/>
      <c r="M18" s="418"/>
      <c r="N18" s="418"/>
      <c r="O18" s="436"/>
    </row>
    <row r="19" spans="2:15" x14ac:dyDescent="0.3">
      <c r="B19" s="437"/>
      <c r="C19" s="438"/>
      <c r="D19" s="438"/>
      <c r="E19" s="438"/>
      <c r="F19" s="438"/>
      <c r="G19" s="438"/>
      <c r="H19" s="438"/>
      <c r="I19" s="438"/>
      <c r="J19" s="438"/>
      <c r="K19" s="438"/>
      <c r="L19" s="438"/>
      <c r="M19" s="438"/>
      <c r="N19" s="438"/>
      <c r="O19" s="439"/>
    </row>
  </sheetData>
  <sheetProtection algorithmName="SHA-512" hashValue="OL62j7Id4ePdro/LZMc1C4jXxhbO2AR2uNN7efD9d/hHs9u6beWsp5aQitpupWER8Wr8TRRZm9HYF761sL40Rw==" saltValue="u50D0V9kLOZ9kk2kp2qd2A==" spinCount="100000" sheet="1" objects="1" scenarios="1"/>
  <protectedRanges>
    <protectedRange sqref="D7:O13 B16" name="Rango1"/>
  </protectedRanges>
  <mergeCells count="27">
    <mergeCell ref="B7:C7"/>
    <mergeCell ref="D7:F7"/>
    <mergeCell ref="G7:O7"/>
    <mergeCell ref="B3:O3"/>
    <mergeCell ref="B4:O4"/>
    <mergeCell ref="B6:C6"/>
    <mergeCell ref="D6:F6"/>
    <mergeCell ref="G6:O6"/>
    <mergeCell ref="B8:C8"/>
    <mergeCell ref="D8:F8"/>
    <mergeCell ref="G8:O8"/>
    <mergeCell ref="B9:C9"/>
    <mergeCell ref="D9:F9"/>
    <mergeCell ref="G9:O9"/>
    <mergeCell ref="B10:C10"/>
    <mergeCell ref="D10:F10"/>
    <mergeCell ref="G10:O10"/>
    <mergeCell ref="B13:C13"/>
    <mergeCell ref="D13:F13"/>
    <mergeCell ref="G13:O13"/>
    <mergeCell ref="B16:O19"/>
    <mergeCell ref="B11:C11"/>
    <mergeCell ref="D11:F11"/>
    <mergeCell ref="G11:O11"/>
    <mergeCell ref="B12:C12"/>
    <mergeCell ref="D12:F12"/>
    <mergeCell ref="G12:O12"/>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C3:F32"/>
  <sheetViews>
    <sheetView workbookViewId="0">
      <selection activeCell="K16" sqref="K16"/>
    </sheetView>
  </sheetViews>
  <sheetFormatPr baseColWidth="10" defaultColWidth="11.42578125" defaultRowHeight="15" x14ac:dyDescent="0.25"/>
  <cols>
    <col min="3" max="3" width="49.28515625" style="6" bestFit="1" customWidth="1"/>
  </cols>
  <sheetData>
    <row r="3" spans="3:6" ht="22.5" x14ac:dyDescent="0.3">
      <c r="E3" s="79" t="s">
        <v>233</v>
      </c>
    </row>
    <row r="4" spans="3:6" ht="22.5" x14ac:dyDescent="0.3">
      <c r="C4" s="6" t="s">
        <v>234</v>
      </c>
      <c r="E4" s="79" t="s">
        <v>235</v>
      </c>
    </row>
    <row r="5" spans="3:6" ht="22.5" x14ac:dyDescent="0.3">
      <c r="C5" s="6" t="s">
        <v>236</v>
      </c>
      <c r="E5" s="79" t="s">
        <v>237</v>
      </c>
    </row>
    <row r="9" spans="3:6" x14ac:dyDescent="0.25">
      <c r="C9" s="6" t="s">
        <v>238</v>
      </c>
    </row>
    <row r="10" spans="3:6" ht="26.25" x14ac:dyDescent="0.4">
      <c r="C10" s="6" t="s">
        <v>239</v>
      </c>
      <c r="F10" s="176" t="s">
        <v>240</v>
      </c>
    </row>
    <row r="11" spans="3:6" ht="26.25" x14ac:dyDescent="0.4">
      <c r="C11" s="6" t="s">
        <v>241</v>
      </c>
      <c r="F11" s="176" t="s">
        <v>242</v>
      </c>
    </row>
    <row r="12" spans="3:6" ht="26.25" x14ac:dyDescent="0.4">
      <c r="C12" s="6" t="s">
        <v>243</v>
      </c>
      <c r="F12" s="176" t="s">
        <v>244</v>
      </c>
    </row>
    <row r="13" spans="3:6" ht="26.25" x14ac:dyDescent="0.4">
      <c r="C13" s="6" t="s">
        <v>245</v>
      </c>
      <c r="F13" s="176" t="s">
        <v>246</v>
      </c>
    </row>
    <row r="14" spans="3:6" ht="26.25" x14ac:dyDescent="0.4">
      <c r="C14" s="6" t="s">
        <v>247</v>
      </c>
      <c r="F14" s="176" t="s">
        <v>248</v>
      </c>
    </row>
    <row r="15" spans="3:6" ht="26.25" x14ac:dyDescent="0.4">
      <c r="C15" s="6" t="s">
        <v>249</v>
      </c>
      <c r="F15" s="176" t="s">
        <v>250</v>
      </c>
    </row>
    <row r="16" spans="3:6" ht="26.25" x14ac:dyDescent="0.4">
      <c r="C16" s="6" t="s">
        <v>251</v>
      </c>
      <c r="F16" s="176" t="s">
        <v>252</v>
      </c>
    </row>
    <row r="17" spans="3:6" ht="26.25" x14ac:dyDescent="0.4">
      <c r="C17" s="6" t="s">
        <v>253</v>
      </c>
      <c r="F17" s="176" t="s">
        <v>254</v>
      </c>
    </row>
    <row r="18" spans="3:6" ht="26.25" x14ac:dyDescent="0.4">
      <c r="C18" s="6" t="s">
        <v>255</v>
      </c>
      <c r="F18" s="176" t="s">
        <v>256</v>
      </c>
    </row>
    <row r="19" spans="3:6" ht="26.25" x14ac:dyDescent="0.4">
      <c r="C19" s="6" t="s">
        <v>257</v>
      </c>
      <c r="F19" s="176" t="s">
        <v>258</v>
      </c>
    </row>
    <row r="20" spans="3:6" ht="26.25" x14ac:dyDescent="0.4">
      <c r="C20" s="6" t="s">
        <v>259</v>
      </c>
      <c r="F20" s="176" t="s">
        <v>260</v>
      </c>
    </row>
    <row r="21" spans="3:6" ht="26.25" x14ac:dyDescent="0.4">
      <c r="C21" s="6" t="s">
        <v>261</v>
      </c>
      <c r="F21" s="176" t="s">
        <v>262</v>
      </c>
    </row>
    <row r="22" spans="3:6" ht="26.25" x14ac:dyDescent="0.4">
      <c r="C22" s="6" t="s">
        <v>263</v>
      </c>
      <c r="F22" s="176" t="s">
        <v>264</v>
      </c>
    </row>
    <row r="23" spans="3:6" ht="26.25" x14ac:dyDescent="0.4">
      <c r="C23" s="6" t="s">
        <v>265</v>
      </c>
      <c r="F23" s="176" t="s">
        <v>266</v>
      </c>
    </row>
    <row r="24" spans="3:6" ht="26.25" x14ac:dyDescent="0.4">
      <c r="F24" s="176" t="s">
        <v>267</v>
      </c>
    </row>
    <row r="25" spans="3:6" ht="26.25" x14ac:dyDescent="0.4">
      <c r="C25" s="6" t="s">
        <v>106</v>
      </c>
      <c r="F25" s="176" t="s">
        <v>268</v>
      </c>
    </row>
    <row r="26" spans="3:6" ht="26.25" x14ac:dyDescent="0.4">
      <c r="C26" s="6" t="s">
        <v>269</v>
      </c>
      <c r="D26" s="70">
        <v>20</v>
      </c>
      <c r="F26" s="176" t="s">
        <v>270</v>
      </c>
    </row>
    <row r="27" spans="3:6" ht="26.25" x14ac:dyDescent="0.4">
      <c r="C27" s="6" t="s">
        <v>271</v>
      </c>
      <c r="D27" s="70">
        <v>10</v>
      </c>
      <c r="F27" s="176" t="s">
        <v>272</v>
      </c>
    </row>
    <row r="28" spans="3:6" ht="26.25" x14ac:dyDescent="0.4">
      <c r="C28" s="6" t="s">
        <v>238</v>
      </c>
      <c r="D28" s="70">
        <v>10</v>
      </c>
      <c r="F28" s="176" t="s">
        <v>273</v>
      </c>
    </row>
    <row r="29" spans="3:6" ht="26.25" x14ac:dyDescent="0.4">
      <c r="C29" s="6" t="s">
        <v>239</v>
      </c>
      <c r="D29" s="70">
        <v>10</v>
      </c>
      <c r="F29" s="176" t="s">
        <v>274</v>
      </c>
    </row>
    <row r="30" spans="3:6" x14ac:dyDescent="0.25">
      <c r="C30" s="6" t="s">
        <v>275</v>
      </c>
      <c r="D30" s="70">
        <v>5</v>
      </c>
    </row>
    <row r="31" spans="3:6" x14ac:dyDescent="0.25">
      <c r="C31" s="6" t="s">
        <v>276</v>
      </c>
      <c r="D31" s="70">
        <v>5</v>
      </c>
    </row>
    <row r="32" spans="3:6" x14ac:dyDescent="0.25">
      <c r="C32" s="6" t="s">
        <v>245</v>
      </c>
      <c r="D32" s="70">
        <v>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1:M209"/>
  <sheetViews>
    <sheetView showGridLines="0" topLeftCell="A40" workbookViewId="0">
      <selection activeCell="E42" sqref="E42:G42"/>
    </sheetView>
  </sheetViews>
  <sheetFormatPr baseColWidth="10" defaultColWidth="11.42578125" defaultRowHeight="15" x14ac:dyDescent="0.25"/>
  <cols>
    <col min="1" max="1" width="21.28515625" customWidth="1"/>
    <col min="2" max="2" width="18.85546875" customWidth="1"/>
    <col min="3" max="3" width="15" bestFit="1" customWidth="1"/>
    <col min="4" max="4" width="11.7109375" bestFit="1" customWidth="1"/>
    <col min="5" max="5" width="16.5703125" bestFit="1" customWidth="1"/>
    <col min="6" max="6" width="29.7109375" customWidth="1"/>
  </cols>
  <sheetData>
    <row r="11" spans="1:13" x14ac:dyDescent="0.25">
      <c r="A11" s="199" t="str">
        <f>+PORTADA!B6</f>
        <v>NOMBRE DEL EMPRENDEDOR(A)</v>
      </c>
      <c r="B11" s="199"/>
      <c r="C11" s="196" t="str">
        <f>+PORTADA!C6</f>
        <v>Jorge Pacheco Pertuz</v>
      </c>
      <c r="D11" s="196"/>
      <c r="E11" s="196"/>
      <c r="F11" s="196"/>
      <c r="G11" s="196"/>
      <c r="H11" s="196"/>
      <c r="I11" s="196"/>
      <c r="J11" s="196"/>
      <c r="K11" s="118"/>
      <c r="L11" s="118"/>
      <c r="M11" s="118"/>
    </row>
    <row r="12" spans="1:13" x14ac:dyDescent="0.25">
      <c r="A12" s="199" t="str">
        <f>+PORTADA!B7</f>
        <v>NOMBRE DEL PROYECTO</v>
      </c>
      <c r="B12" s="199"/>
      <c r="C12" s="196" t="str">
        <f>+PORTADA!C7</f>
        <v>Stranger Things: Comercialización de Accesorios en Arte Manual y Novedades Tecnológicas de Bajo Costo</v>
      </c>
      <c r="D12" s="196"/>
      <c r="E12" s="196"/>
      <c r="F12" s="196"/>
      <c r="G12" s="196"/>
      <c r="H12" s="196"/>
      <c r="I12" s="196"/>
      <c r="J12" s="196"/>
    </row>
    <row r="13" spans="1:13" x14ac:dyDescent="0.25">
      <c r="A13" s="199" t="str">
        <f>+PORTADA!B8</f>
        <v>SECTOR ECONÓMICO</v>
      </c>
      <c r="B13" s="199"/>
      <c r="C13" s="196" t="str">
        <f>+PORTADA!C8</f>
        <v>Sección G Comercio al por mayor y al por menor; reparación de vehículos automotores y
motocicletas</v>
      </c>
      <c r="D13" s="196"/>
      <c r="E13" s="196"/>
      <c r="F13" s="196"/>
      <c r="G13" s="196"/>
      <c r="H13" s="196"/>
      <c r="I13" s="196"/>
      <c r="J13" s="196"/>
    </row>
    <row r="14" spans="1:13" x14ac:dyDescent="0.25">
      <c r="A14" s="199" t="str">
        <f>+PORTADA!D8</f>
        <v>ACTIVIDAD ECONÓMICA</v>
      </c>
      <c r="B14" s="199"/>
      <c r="C14" s="196" t="str">
        <f>+PORTADA!F8</f>
        <v>Comercio Independiente / Consultor Ambiental</v>
      </c>
      <c r="D14" s="196"/>
      <c r="E14" s="196"/>
      <c r="F14" s="196"/>
      <c r="G14" s="196"/>
      <c r="H14" s="196"/>
      <c r="I14" s="196"/>
      <c r="J14" s="196"/>
    </row>
    <row r="21" spans="1:13" ht="100.5" customHeight="1" x14ac:dyDescent="0.25">
      <c r="A21" s="196" t="str">
        <f>+'1- EL EMPRENDEDOR'!$B$6</f>
        <v>Jorge Pacheco Pertuz es un hombre de 48 años, Ingeniero Ambiental de la Universidad de La Guajira, que en algún momento de su vida inició una Maestria con la Universidad Simón Bolívar de Barranquilla en Desarrollo y Gestión de Empresas Sociales, debido a que por mas de 25 años ha estado ligado al mundo de las ONG´s con enfoque ambiental, y fue allí en donde vió la necesidad de la creación de empresas con valor agregado como oportunidad de emprendimiento paralelo a su actividad profesional, toda vez que la intermitencia en la contratación obligaba a encontrar nuevas maneras de salirle al paso a los cmpromisos económicos tanto del hogar como personales; por lo que aprovechando las habilidades en la elaboración de manualidades de uso doméstico, accesorios y detalles para todo tipo de ocasiones que tienen su esposa y cuñadas, además de la cantidad de herramientas tecnológicas para el hogar y la vida diaria que promueven plataformas de comercio internacional como Alibabá, Aliexpress, Whis, Shoppe, Amazon entre otras, las cuales son muy prácticas y de bajo costo, por lo que ve en esta alternativa una idea de negocio que puede beneficiar a muchas personas así como organizar una micro empresa familiar.</v>
      </c>
      <c r="B21" s="196"/>
      <c r="C21" s="196"/>
      <c r="D21" s="196"/>
      <c r="E21" s="196"/>
      <c r="F21" s="196"/>
      <c r="G21" s="196"/>
      <c r="H21" s="196"/>
      <c r="I21" s="196"/>
      <c r="J21" s="196"/>
      <c r="K21" s="196"/>
      <c r="L21" s="196"/>
      <c r="M21" s="196"/>
    </row>
    <row r="22" spans="1:13" x14ac:dyDescent="0.25">
      <c r="A22" s="78"/>
      <c r="B22" s="78"/>
      <c r="C22" s="78"/>
      <c r="D22" s="78"/>
      <c r="E22" s="78"/>
      <c r="F22" s="78"/>
      <c r="G22" s="78"/>
      <c r="H22" s="78"/>
      <c r="I22" s="78"/>
      <c r="J22" s="78"/>
      <c r="K22" s="78"/>
      <c r="L22" s="78"/>
      <c r="M22" s="78"/>
    </row>
    <row r="23" spans="1:13" x14ac:dyDescent="0.25">
      <c r="A23" s="78"/>
      <c r="B23" s="78"/>
      <c r="C23" s="78"/>
      <c r="D23" s="78"/>
      <c r="E23" s="78"/>
      <c r="F23" s="78"/>
      <c r="G23" s="78"/>
      <c r="H23" s="78"/>
      <c r="I23" s="78"/>
      <c r="J23" s="78"/>
      <c r="K23" s="78"/>
      <c r="L23" s="78"/>
      <c r="M23" s="78"/>
    </row>
    <row r="24" spans="1:13" x14ac:dyDescent="0.25">
      <c r="A24" s="78"/>
      <c r="B24" s="78"/>
      <c r="C24" s="78"/>
      <c r="D24" s="78"/>
      <c r="E24" s="78"/>
      <c r="F24" s="78"/>
      <c r="G24" s="78"/>
      <c r="H24" s="78"/>
      <c r="I24" s="78"/>
      <c r="J24" s="78"/>
      <c r="K24" s="78"/>
      <c r="L24" s="78"/>
      <c r="M24" s="78"/>
    </row>
    <row r="25" spans="1:13" x14ac:dyDescent="0.25">
      <c r="A25" s="78"/>
      <c r="B25" s="78"/>
      <c r="C25" s="78"/>
      <c r="D25" s="78"/>
      <c r="E25" s="78"/>
      <c r="F25" s="78"/>
      <c r="G25" s="78"/>
      <c r="H25" s="78"/>
      <c r="I25" s="78"/>
      <c r="J25" s="78"/>
      <c r="K25" s="78"/>
      <c r="L25" s="78"/>
      <c r="M25" s="78"/>
    </row>
    <row r="26" spans="1:13" ht="100.5" customHeight="1" x14ac:dyDescent="0.25">
      <c r="A26" s="196" t="str">
        <f>+'2- PROBLEMA O NECESIDAD'!$B$6</f>
        <v>PROBLEMA: Según la firma internacional de encuestas Gallup, Colombia es el tercer pais mas feliz del mundo, esto basado en la espontaneidad de su gente, su capacidad de resiliencia y la ferrea voluntad de celebrarlo todo por muy dificil que sea el momento, esto lo demuestran las mas de 4.000 fiestas que al año se celebran en el territorio, y es que nuestro ADN cuenta con una alta carga emocional / sentimental que nos hace constantemente estar compartiendo con todos los que nos rodean y en ese sentido nace la idea de recordarnos a traves de detalles únicos que expresen cuanto significa esa persona para nosotros a pesar del tiempo o la distancia, de hecho no han pensado en cuanto tiempo gastas en escoger el regalo perfecto?, o a quien no le ha pasado que llevando el regalo ideal, te encuentras en la mesa con tres, cuatro o cinco exactamente iguales, eso me pasó  en el cumpleaños 70 de mi madre en donde por llevarle un vestido con los colores y el diseño de moda sabiendo lo mucho que le gustan, terminé llevando lo mismo que mi hermana y que una vecina, lo cual al prinicipio me generó algo de frustración pero finalmente comprendí que no me habia tomado el tiempo suficiente para conseguir algo original, no necesariamente costoso.</v>
      </c>
      <c r="B26" s="196"/>
      <c r="C26" s="196"/>
      <c r="D26" s="196"/>
      <c r="E26" s="196"/>
      <c r="F26" s="196"/>
      <c r="G26" s="196"/>
      <c r="H26" s="196"/>
      <c r="I26" s="196"/>
      <c r="J26" s="196"/>
      <c r="K26" s="196"/>
      <c r="L26" s="196"/>
      <c r="M26" s="196"/>
    </row>
    <row r="31" spans="1:13" ht="54.75" customHeight="1" x14ac:dyDescent="0.25">
      <c r="A31" s="196" t="str">
        <f>+'3- QUIÉN ES EL PROTAGONISTA'!$C$6</f>
        <v>Segmentos de Mercado: Está definido por todas las personas indiferente de su género entre 20 y 70 años con afnidad por los detalles artesanales en la modalidad de accesorios, bien sea para uso personal o para regalo de seres queridos, empleados o colaboradores, amantes de las novedades tecnológicas de uso casero o profesional, prácticas y de bajo costo, que tengan hábitos de utilización de smartphone con acceso a aplicaciones de mercadeo y redes sociales, que vivan en ciudades o centros poblados de fácil acceso en culaquier lugar del país; estos productos pueden ser adquiridos tanto por personas como por empresas, siendo consumidores o usuarios indistintamente</v>
      </c>
      <c r="B31" s="196"/>
      <c r="C31" s="196"/>
      <c r="D31" s="196"/>
      <c r="E31" s="196"/>
      <c r="F31" s="196"/>
      <c r="G31" s="196"/>
      <c r="H31" s="196"/>
      <c r="I31" s="196"/>
      <c r="J31" s="196"/>
      <c r="K31" s="196"/>
      <c r="L31" s="196"/>
      <c r="M31" s="196"/>
    </row>
    <row r="32" spans="1:13" ht="54.75" customHeight="1" x14ac:dyDescent="0.25">
      <c r="A32" s="196" t="str" cm="1">
        <f t="array" ref="A32:K32">+'3- QUIÉN ES EL PROTAGONISTA'!$C$7:$M$7</f>
        <v>Perfil Sociodemográfico: Personas: indistintamente de su género, con edades entre 20 y 70 años, localizadas en zonas urbanas o centros poblados de fácil acceso, preferentemente trabajadores con ingresos superiores a un salario mínimo legal mensual vigente, con habilidades sociales y de relacionamiento permanente, que disfruten la compañía de sus pares, que quieran cosas que los identifiquen o diferencien, además que sean dados a obsequiar detalles o presentes a todos aquellos con quienes comparten lazos de afectos u otro tipo de interacción. Empresas: Indistintamente de su tamaño (micro, pequeña o grande) o del sector de mercado que trabaja, que sienta empatía por sus colaboradores, que vea en el estimulo y el reconocimiento una forma de mejorar su productividad apostándole a la economía naranja como uno de sus proveedores, que quiera estar a la vanguardia de las novedades tecnológicas en materia de elementos de oficina, seguridad o posicionamiento de imagen, ubicadas en áreas urbanas o centros poblados de fácil acceso en cualquier lugar del país y facilidad de internet.</v>
      </c>
      <c r="B32" s="196">
        <v>0</v>
      </c>
      <c r="C32" s="196">
        <v>0</v>
      </c>
      <c r="D32" s="196">
        <v>0</v>
      </c>
      <c r="E32" s="196">
        <v>0</v>
      </c>
      <c r="F32" s="196">
        <v>0</v>
      </c>
      <c r="G32" s="196">
        <v>0</v>
      </c>
      <c r="H32" s="196">
        <v>0</v>
      </c>
      <c r="I32" s="196">
        <v>0</v>
      </c>
      <c r="J32" s="196">
        <v>0</v>
      </c>
      <c r="K32" s="196">
        <v>0</v>
      </c>
      <c r="L32" s="196"/>
      <c r="M32" s="196"/>
    </row>
    <row r="33" spans="1:13" ht="54.75" customHeight="1" x14ac:dyDescent="0.25">
      <c r="A33" s="196" t="str" cm="1">
        <f t="array" ref="A33:K33">+'3- QUIÉN ES EL PROTAGONISTA'!$C$8:$M$8</f>
        <v>Perfil Psicográfico: Personas o empresas con gustos por los accesorios elaborados manualmente que los diferencien o los hagan de alguna manera llamar la atención entre sus pares, que sean dados a apoyar la econompia naranja y gusten de entregar presentes con quienes se relacionan bien sean de manera afectiva, en grupos sociales (deportivos, religiosos, Juntas de Acción Comunal, etc), en grupos laborales permanentes u ocasionales; que tengan la posibilidad de realizar transacciones comerciales en linea bien sea desde su cuenta bancaria, las de dinero de bolsillo electrónico como Nequi, Daviplta Adi o Ahooro a la Mano, o en último caso los pagos contraentrega en efectivo</v>
      </c>
      <c r="B33" s="196">
        <v>0</v>
      </c>
      <c r="C33" s="196">
        <v>0</v>
      </c>
      <c r="D33" s="196">
        <v>0</v>
      </c>
      <c r="E33" s="196">
        <v>0</v>
      </c>
      <c r="F33" s="196">
        <v>0</v>
      </c>
      <c r="G33" s="196">
        <v>0</v>
      </c>
      <c r="H33" s="196">
        <v>0</v>
      </c>
      <c r="I33" s="196">
        <v>0</v>
      </c>
      <c r="J33" s="196">
        <v>0</v>
      </c>
      <c r="K33" s="196">
        <v>0</v>
      </c>
      <c r="L33" s="196"/>
      <c r="M33" s="196"/>
    </row>
    <row r="38" spans="1:13" ht="69" customHeight="1" x14ac:dyDescent="0.25">
      <c r="A38" s="196" t="str">
        <f>+'4- SOLUCIÓN -PROPUESTA DE VALOR'!$B$17</f>
        <v xml:space="preserve">Propuesta de valor: Nuestros Accesorios en Arte manual y Artículos Tecnológicos, ayudan a todo aquel que desee obtener para sí u obsequiar a alguien especial, un detalle original que resalte el valor de su relación, mediante su catalogo de productos en linea o visitando nuestra tienda física, que le permita escoger el regalo perfecto entre nuestros mas de 100 modelos artesanales y novedades tecnológicas de uso práctico y de bajo costo. </v>
      </c>
      <c r="B38" s="196"/>
      <c r="C38" s="196"/>
      <c r="D38" s="196"/>
      <c r="E38" s="196"/>
      <c r="F38" s="196"/>
      <c r="G38" s="196"/>
      <c r="H38" s="196"/>
      <c r="I38" s="196"/>
      <c r="J38" s="196"/>
      <c r="K38" s="196"/>
      <c r="L38" s="196"/>
      <c r="M38" s="196"/>
    </row>
    <row r="42" spans="1:13" ht="31.5" customHeight="1" x14ac:dyDescent="0.25">
      <c r="B42" s="205" t="str">
        <f>+'5- COMPETENCIA'!$B$9</f>
        <v>Aspectos</v>
      </c>
      <c r="C42" s="205"/>
      <c r="D42" s="205"/>
      <c r="E42" s="205" t="str">
        <f>+'5- COMPETENCIA'!$E$10</f>
        <v>Atelier Neko Tienda</v>
      </c>
      <c r="F42" s="205"/>
      <c r="G42" s="205"/>
      <c r="H42" s="205" t="str">
        <f>+'5- COMPETENCIA'!$H$10</f>
        <v>My Store Hobbies &amp; Tech</v>
      </c>
      <c r="I42" s="205"/>
      <c r="J42" s="205"/>
      <c r="K42" s="205" t="str">
        <f>+'5- COMPETENCIA'!$K$10</f>
        <v>Rositas y Jardines</v>
      </c>
      <c r="L42" s="205"/>
    </row>
    <row r="43" spans="1:13" ht="31.5" customHeight="1" x14ac:dyDescent="0.25">
      <c r="B43" s="205" t="str">
        <f>+'5- COMPETENCIA'!$B11</f>
        <v>Localización (Ubicación geográfica)</v>
      </c>
      <c r="C43" s="205"/>
      <c r="D43" s="205"/>
      <c r="E43" s="205" t="str">
        <f>+'5- COMPETENCIA'!$E11</f>
        <v>(057) 3002648787
atelierneko@gmail.com
Tienda Online Colombia Bogotá D.C.</v>
      </c>
      <c r="F43" s="205"/>
      <c r="G43" s="205"/>
      <c r="H43" s="205" t="str">
        <f>+'5- COMPETENCIA'!$H11</f>
        <v>📲318 509 3970 - 317 247 7882
Calle 47b # 39-50 Barrio Vipasa Santiago de Cali, Colombia mystorehobbiestech@gmail.com</v>
      </c>
      <c r="I43" s="205"/>
      <c r="J43" s="205"/>
      <c r="K43" s="205" t="str">
        <f>+'5- COMPETENCIA'!$K11</f>
        <v>3012413390 Calle 20 nro 14-10 2do Piso Riohacha, Colombia roypap@hotmail.com</v>
      </c>
      <c r="L43" s="205"/>
    </row>
    <row r="44" spans="1:13" ht="31.5" customHeight="1" x14ac:dyDescent="0.25">
      <c r="B44" s="205" t="str">
        <f>+'5- COMPETENCIA'!$B$12</f>
        <v>Productos y servicios (Atributos)</v>
      </c>
      <c r="C44" s="205"/>
      <c r="D44" s="205"/>
      <c r="E44" s="205" t="str">
        <f>+'5- COMPETENCIA'!$E$12</f>
        <v xml:space="preserve">Accesorios en todo tipo de materiales: Top Blusa tejido en Crochet / Llaveros / Turbantes/ Organizadores de Maquillaje </v>
      </c>
      <c r="F44" s="205"/>
      <c r="G44" s="205"/>
      <c r="H44" s="205" t="str">
        <f>+'5- COMPETENCIA'!$H$12</f>
        <v>Gps Tracker, Smart watch, Lámpara con luces led para niños, Barra de sonido inalámbrica, robot aspiradora inteligente, tira de luces leds</v>
      </c>
      <c r="I44" s="205"/>
      <c r="J44" s="205"/>
      <c r="K44" s="205" t="str">
        <f>+'5- COMPETENCIA'!$K12</f>
        <v>Bolsos, gorras, viseras, moñas vinchas, cintillos, adornos para tarjetas de invitación, aretes, pulseras, pavitas</v>
      </c>
      <c r="L44" s="205"/>
    </row>
    <row r="45" spans="1:13" ht="31.5" customHeight="1" x14ac:dyDescent="0.25">
      <c r="B45" s="205" t="str">
        <f>+'5- COMPETENCIA'!$B$13</f>
        <v>Precios de venta</v>
      </c>
      <c r="C45" s="205"/>
      <c r="D45" s="205"/>
      <c r="E45" s="205" t="str">
        <f>+'5- COMPETENCIA'!$E$13</f>
        <v>$80.000 / $18.000 / $25.000 / $45.000</v>
      </c>
      <c r="F45" s="205"/>
      <c r="G45" s="205"/>
      <c r="H45" s="205" t="str">
        <f>+'5- COMPETENCIA'!$H$13</f>
        <v>$300.000 /$124.900 /$66.400 / $79.900 / $189.900 /$208.900</v>
      </c>
      <c r="I45" s="205"/>
      <c r="J45" s="205"/>
      <c r="K45" s="205" t="str">
        <f>+'5- COMPETENCIA'!$K$13</f>
        <v>$75.000 / $45.000 / $35.000 / $15.000 / $ 15.000 / $15.000 / $10.000 / $20.000 / $15.000 / $30.000</v>
      </c>
      <c r="L45" s="205"/>
    </row>
    <row r="46" spans="1:13" ht="31.5" customHeight="1" x14ac:dyDescent="0.25">
      <c r="B46" s="205" t="str">
        <f>+'5- COMPETENCIA'!$B$14</f>
        <v>Logística de distribución (Medios de envío, despacho, embalaje, otros)</v>
      </c>
      <c r="C46" s="205"/>
      <c r="D46" s="205"/>
      <c r="E46" s="205" t="str">
        <f>+'5- COMPETENCIA'!$E$14</f>
        <v>Se envían por correo aereo desde Bogotá a través de las diferentes empresas de Carga como Envía o Servientrega, empacados en polipropileno de baja densidad y cajas de cartón según cantidad y tamaño, se paga por plataformas digitales financieras</v>
      </c>
      <c r="F46" s="205"/>
      <c r="G46" s="205"/>
      <c r="H46" s="205" t="str">
        <f>+'5- COMPETENCIA'!$H$14</f>
        <v>Se envían por correo aereo desde Cali a través de las diferentes empresas de Carga como Envía o Servientrega, empacados en polipropileno de baja densidad y cajas de cartón según cantidad y tamaño, se paga por plataformas digitales financieras</v>
      </c>
      <c r="I46" s="205"/>
      <c r="J46" s="205"/>
      <c r="K46" s="205" t="str">
        <f>+'5- COMPETENCIA'!$K$14</f>
        <v>Trabaja principalmente el mercado local a traves de su tienda virtual, lo entrega personalmente, bolsas marcadas, los pagos son contraentrega, por Nequi o Daviplata</v>
      </c>
      <c r="L46" s="205"/>
    </row>
    <row r="47" spans="1:13" ht="31.5" customHeight="1" x14ac:dyDescent="0.25">
      <c r="B47" s="205" t="str">
        <f>+'5- COMPETENCIA'!$B$15</f>
        <v>Ventajas y desventajas
Defina al menos 3 de cada una.</v>
      </c>
      <c r="C47" s="205"/>
      <c r="D47" s="205"/>
      <c r="E47" s="205" t="str">
        <f>+'5- COMPETENCIA'!$E$15</f>
        <v xml:space="preserve">Ventajas: atención permanente, buenos tiempos de entrega, pagos electrónicos /Desventajas: en ocasiones demoran para atender, precios y no tiene pagos contra entrega </v>
      </c>
      <c r="F47" s="205"/>
      <c r="G47" s="205"/>
      <c r="H47" s="205" t="str">
        <f>+'5- COMPETENCIA'!$H$15</f>
        <v xml:space="preserve">Ventajas: amabilidad, calidad de los productos, pagos electrónicos /Desventajas: Demoras en la entrega, precios y la garantía es con el fabricante </v>
      </c>
      <c r="I47" s="205"/>
      <c r="J47" s="205"/>
      <c r="K47" s="205" t="str">
        <f>+'5- COMPETENCIA'!$K$15</f>
        <v>Ventajas: Atención personalizada Diseños originales, buena presentación. Desventajas: pocas existencias, productos por encargos, tiempos de entrega según volumen de compra</v>
      </c>
      <c r="L47" s="205"/>
    </row>
    <row r="48" spans="1:13" ht="31.5" customHeight="1" x14ac:dyDescent="0.25">
      <c r="B48" s="127"/>
      <c r="C48" s="127"/>
      <c r="D48" s="127"/>
      <c r="E48" s="127"/>
      <c r="F48" s="127"/>
      <c r="G48" s="127"/>
      <c r="H48" s="127"/>
      <c r="I48" s="127"/>
      <c r="J48" s="127"/>
      <c r="K48" s="127"/>
      <c r="L48" s="127"/>
    </row>
    <row r="49" spans="2:12" ht="31.5" customHeight="1" x14ac:dyDescent="0.25">
      <c r="B49" s="127"/>
      <c r="C49" s="127"/>
      <c r="D49" s="127"/>
      <c r="E49" s="127"/>
      <c r="F49" s="127"/>
      <c r="G49" s="127"/>
      <c r="H49" s="127"/>
      <c r="I49" s="127"/>
      <c r="J49" s="127"/>
      <c r="K49" s="127"/>
      <c r="L49" s="127"/>
    </row>
    <row r="50" spans="2:12" ht="31.5" customHeight="1" x14ac:dyDescent="0.25">
      <c r="B50" s="127"/>
      <c r="C50" s="127"/>
      <c r="D50" s="127"/>
      <c r="E50" s="127"/>
      <c r="F50" s="127"/>
      <c r="G50" s="127"/>
      <c r="H50" s="127"/>
      <c r="I50" s="127"/>
      <c r="J50" s="127"/>
      <c r="K50" s="127"/>
      <c r="L50" s="127"/>
    </row>
    <row r="51" spans="2:12" ht="31.5" customHeight="1" x14ac:dyDescent="0.25">
      <c r="B51" s="127"/>
      <c r="C51" s="127"/>
      <c r="D51" s="127"/>
      <c r="E51" s="127"/>
      <c r="F51" s="127"/>
      <c r="G51" s="127"/>
      <c r="H51" s="127"/>
      <c r="I51" s="127"/>
      <c r="J51" s="127"/>
      <c r="K51" s="127"/>
      <c r="L51" s="127"/>
    </row>
    <row r="52" spans="2:12" ht="31.5" customHeight="1" x14ac:dyDescent="0.25">
      <c r="B52" s="127"/>
      <c r="C52" s="127"/>
      <c r="D52" s="127"/>
      <c r="E52" s="127"/>
      <c r="F52" s="127"/>
      <c r="G52" s="127"/>
      <c r="H52" s="127"/>
      <c r="I52" s="127"/>
      <c r="J52" s="127"/>
      <c r="K52" s="127"/>
      <c r="L52" s="127"/>
    </row>
    <row r="53" spans="2:12" ht="31.5" customHeight="1" x14ac:dyDescent="0.25">
      <c r="B53" s="127"/>
      <c r="C53" s="127"/>
      <c r="D53" s="127"/>
      <c r="E53" s="127"/>
      <c r="F53" s="127"/>
      <c r="G53" s="127"/>
      <c r="H53" s="127"/>
      <c r="I53" s="127"/>
      <c r="J53" s="127"/>
      <c r="K53" s="127"/>
      <c r="L53" s="127"/>
    </row>
    <row r="54" spans="2:12" ht="31.5" customHeight="1" x14ac:dyDescent="0.25">
      <c r="B54" s="127"/>
      <c r="C54" s="127"/>
      <c r="D54" s="127"/>
      <c r="E54" s="127"/>
      <c r="F54" s="127"/>
      <c r="G54" s="127"/>
      <c r="H54" s="127"/>
      <c r="I54" s="127"/>
      <c r="J54" s="127"/>
      <c r="K54" s="127"/>
      <c r="L54" s="127"/>
    </row>
    <row r="55" spans="2:12" ht="31.5" customHeight="1" x14ac:dyDescent="0.25">
      <c r="B55" s="127"/>
      <c r="C55" s="127"/>
      <c r="D55" s="127"/>
      <c r="E55" s="127"/>
      <c r="F55" s="127"/>
      <c r="G55" s="127"/>
      <c r="H55" s="127"/>
      <c r="I55" s="127"/>
      <c r="J55" s="127"/>
      <c r="K55" s="127"/>
      <c r="L55" s="127"/>
    </row>
    <row r="56" spans="2:12" ht="31.5" customHeight="1" x14ac:dyDescent="0.25">
      <c r="B56" s="127"/>
      <c r="C56" s="127"/>
      <c r="D56" s="127"/>
      <c r="E56" s="127"/>
      <c r="F56" s="127"/>
      <c r="G56" s="127"/>
      <c r="H56" s="127"/>
      <c r="I56" s="127"/>
      <c r="J56" s="127"/>
      <c r="K56" s="127"/>
      <c r="L56" s="127"/>
    </row>
    <row r="57" spans="2:12" ht="31.5" customHeight="1" x14ac:dyDescent="0.25">
      <c r="B57" s="127"/>
      <c r="C57" s="127"/>
      <c r="D57" s="127"/>
      <c r="E57" s="127"/>
      <c r="F57" s="127"/>
      <c r="G57" s="127"/>
      <c r="H57" s="127"/>
      <c r="I57" s="127"/>
      <c r="J57" s="127"/>
      <c r="K57" s="127"/>
      <c r="L57" s="127"/>
    </row>
    <row r="58" spans="2:12" ht="31.5" customHeight="1" x14ac:dyDescent="0.25">
      <c r="B58" s="127"/>
      <c r="C58" s="127"/>
      <c r="D58" s="127"/>
      <c r="E58" s="127"/>
      <c r="F58" s="127"/>
      <c r="G58" s="127"/>
      <c r="H58" s="127"/>
      <c r="I58" s="127"/>
      <c r="J58" s="127"/>
      <c r="K58" s="127"/>
      <c r="L58" s="127"/>
    </row>
    <row r="59" spans="2:12" ht="31.5" customHeight="1" x14ac:dyDescent="0.25">
      <c r="B59" s="127"/>
      <c r="C59" s="127"/>
      <c r="D59" s="127"/>
      <c r="E59" s="127"/>
      <c r="F59" s="127"/>
      <c r="G59" s="127"/>
      <c r="H59" s="127"/>
      <c r="I59" s="127"/>
      <c r="J59" s="127"/>
      <c r="K59" s="127"/>
      <c r="L59" s="127"/>
    </row>
    <row r="60" spans="2:12" ht="31.5" customHeight="1" x14ac:dyDescent="0.25">
      <c r="B60" s="127"/>
      <c r="C60" s="127"/>
      <c r="D60" s="127"/>
      <c r="E60" s="127"/>
      <c r="F60" s="127"/>
      <c r="G60" s="127"/>
      <c r="H60" s="127"/>
      <c r="I60" s="127"/>
      <c r="J60" s="127"/>
      <c r="K60" s="127"/>
      <c r="L60" s="127"/>
    </row>
    <row r="61" spans="2:12" ht="19.5" customHeight="1" x14ac:dyDescent="0.25">
      <c r="B61" s="115"/>
      <c r="C61" s="115"/>
      <c r="D61" s="115"/>
      <c r="E61" s="115"/>
      <c r="F61" s="115"/>
      <c r="G61" s="115"/>
      <c r="H61" s="115"/>
      <c r="I61" s="115"/>
      <c r="J61" s="115"/>
      <c r="K61" s="115"/>
      <c r="L61" s="115"/>
    </row>
    <row r="66" spans="1:10" ht="30" customHeight="1" x14ac:dyDescent="0.25">
      <c r="A66" s="204" t="str">
        <f>+'6- CANALES'!B10</f>
        <v>Estrategia de promoción</v>
      </c>
      <c r="B66" s="204"/>
      <c r="C66" s="204"/>
      <c r="D66" s="204" t="str">
        <f>+'6- CANALES'!E10</f>
        <v>Canal a utilizar</v>
      </c>
      <c r="E66" s="204"/>
      <c r="F66" s="204" t="str">
        <f>+'6- CANALES'!G10</f>
        <v xml:space="preserve"> Actividades a realizar</v>
      </c>
      <c r="G66" s="204"/>
      <c r="H66" s="204"/>
      <c r="I66" s="204" t="str">
        <f>+'6- CANALES'!J10</f>
        <v>Costo</v>
      </c>
      <c r="J66" s="204"/>
    </row>
    <row r="67" spans="1:10" ht="38.25" customHeight="1" x14ac:dyDescent="0.25">
      <c r="A67" s="203" t="str">
        <f>+'6- CANALES'!B11</f>
        <v xml:space="preserve">Para la promoción de nuestros Accesorios en Arte Manual utilizaremos las redes sociales, cuñas radiales, en prensa impresa y virtual, entrega de volantes, el voz a voz y en eventos de amplia participación social, que difundan nuestros catálogos y precios, promoviendo ofertas y obsequios entre nuestros clientes, que conozcan nuestra variedad de diseños, calidad, stocks y tiempos de entrega en detalles para toda ocasión, para que en los próximos cuatro meses al inicio de actividades, 1 de 4 personas en el Distrito conozca nuestra empresa y en un año por lo menos 2 de 4 personas den referencias de nuestros productos  </v>
      </c>
      <c r="B67" s="203"/>
      <c r="C67" s="203"/>
      <c r="D67" s="203" t="str">
        <f>+'6- CANALES'!E11</f>
        <v>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v>
      </c>
      <c r="E67" s="203"/>
      <c r="F67" s="203" t="str">
        <f>+'6- CANALES'!G11</f>
        <v>Elaborar Flyer Digitales e impresos / Elaborar videos cortos / construir página web / Diseñar publicaciones para redes sociales, tienda virtual, cuñas radiales y en medios impresos / cargar contenidos en página web / organizar participación en eventos sociales y fechas especiales</v>
      </c>
      <c r="G67" s="203"/>
      <c r="H67" s="203"/>
      <c r="I67" s="203">
        <f>+'6- CANALES'!J11</f>
        <v>4650000</v>
      </c>
      <c r="J67" s="203"/>
    </row>
    <row r="68" spans="1:10" ht="38.25" customHeight="1" x14ac:dyDescent="0.25">
      <c r="A68" s="203" t="str">
        <f>+'6- CANALES'!B12</f>
        <v xml:space="preserve">Para la promoción de nuestras Novedades Tecnológicas de uso cotidiano utilizaremos las redes sociales, cuñas radiales, en prensa impresa y virtual, entrega de volantes, el voz a voz y en eventos de amplia participación social, que difundan nuestros catálogos y precios, promoviendo ofertas y obsequios entre nuestros clientes, que conozcan nuestra variedad de diseños, calidad, stocks y tiempos de entrega en detalles para toda ocasión, para que en los próximos cuatro meses al inicio de actividades, 1 de 4 personas en el Distrito conozca nuestra empresa y en un año por lo menos 2 de 4 personas den referencias de nuestros productos  </v>
      </c>
      <c r="B68" s="203"/>
      <c r="C68" s="203"/>
      <c r="D68" s="203" t="str">
        <f>+'6- CANALES'!E12</f>
        <v>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v>
      </c>
      <c r="E68" s="203"/>
      <c r="F68" s="203" t="str">
        <f>+'6- CANALES'!G12</f>
        <v>Elaborar Flyer Digitales e impresos / Elaborar videos cortos / construir página web / Diseñar publicaciones para redes sociales, tienda virtual, cuñas radiales y en medios impresos / cargar contenidos en página web / organizar participación en eventos sociales y fechas especiales</v>
      </c>
      <c r="G68" s="203"/>
      <c r="H68" s="203"/>
      <c r="I68" s="203">
        <f>+'6- CANALES'!J12</f>
        <v>4650000</v>
      </c>
      <c r="J68" s="203"/>
    </row>
    <row r="69" spans="1:10" ht="38.25" customHeight="1" x14ac:dyDescent="0.25">
      <c r="A69" s="204" t="str">
        <f>+'6- CANALES'!B13</f>
        <v>Estrategia de comunicación</v>
      </c>
      <c r="B69" s="204"/>
      <c r="C69" s="204"/>
      <c r="D69" s="204" t="str">
        <f>+'6- CANALES'!E13</f>
        <v>Canal a utilizar</v>
      </c>
      <c r="E69" s="204"/>
      <c r="F69" s="204" t="str">
        <f>+'6- CANALES'!G13</f>
        <v xml:space="preserve"> Actividades a realizar</v>
      </c>
      <c r="G69" s="204"/>
      <c r="H69" s="204"/>
      <c r="I69" s="204" t="str">
        <f>+'6- CANALES'!J13</f>
        <v>Costo</v>
      </c>
      <c r="J69" s="204"/>
    </row>
    <row r="70" spans="1:10" ht="38.25" customHeight="1" x14ac:dyDescent="0.25">
      <c r="A70" s="203" t="str">
        <f>+'6- CANALES'!B14</f>
        <v>Para la comunicación con nuestros clientes interesados en nuestros Accesorios en Arte Manual utilizaremos las posibilidades qe nos ofrece las Nuevas Tecnologías de la Información y la Comunicación en cuanto a redes sociales, correo electrónicos entre otras, así como las convencionales como radio, prensa impresa, voz a voz o eventos sociales</v>
      </c>
      <c r="B70" s="203"/>
      <c r="C70" s="203"/>
      <c r="D70" s="203" t="str">
        <f>+'6- CANALES'!E14</f>
        <v>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v>
      </c>
      <c r="E70" s="203"/>
      <c r="F70" s="203" t="str">
        <f>+'6- CANALES'!G14</f>
        <v>Informar a nuestros clientes a través de Flyer Digitales e impresos / Elaborar videos cortos / construir página web / Diseñar publicaciones para redes sociales, tienda virtual, cuñas radiales y en medios impresos / cargar contenidos en página web / organizar participación en eventos sociales y fechas especiales</v>
      </c>
      <c r="G70" s="203"/>
      <c r="H70" s="203"/>
      <c r="I70" s="203">
        <f>+'6- CANALES'!J14</f>
        <v>4185000</v>
      </c>
      <c r="J70" s="203"/>
    </row>
    <row r="71" spans="1:10" ht="38.25" customHeight="1" x14ac:dyDescent="0.25">
      <c r="A71" s="203" t="str">
        <f>+'6- CANALES'!B15</f>
        <v>Para la comunicación con nuestros clientes interesados en nuestras Novedades Tecnológicas de uso cotidiano utilizaremos las posibilidades qe nos ofrece las Nuevas Tecnologías de la Información y la Comunicación en cuanto a redes sociales, correo electrónicos entre otras, así como las convencionales como radio, prensa impresa, voz a voz o eventos sociales</v>
      </c>
      <c r="B71" s="203"/>
      <c r="C71" s="203"/>
      <c r="D71" s="203" t="str">
        <f>+'6- CANALES'!E15</f>
        <v>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v>
      </c>
      <c r="E71" s="203"/>
      <c r="F71" s="203" t="str">
        <f>+'6- CANALES'!G15</f>
        <v>Informar a nuestros clientes a través de Flyer Digitales e impresos / Elaborar videos cortos / construir página web / Diseñar publicaciones para redes sociales, tienda virtual, cuñas radiales y en medios impresos / cargar contenidos en página web / organizar participación en eventos sociales y fechas especiales</v>
      </c>
      <c r="G71" s="203"/>
      <c r="H71" s="203"/>
      <c r="I71" s="203">
        <f>+'6- CANALES'!J15</f>
        <v>4185000</v>
      </c>
      <c r="J71" s="203"/>
    </row>
    <row r="72" spans="1:10" ht="38.25" customHeight="1" x14ac:dyDescent="0.25">
      <c r="A72" s="204" t="str">
        <f>+'6- CANALES'!B16</f>
        <v>Estrategia de distribución</v>
      </c>
      <c r="B72" s="204"/>
      <c r="C72" s="204"/>
      <c r="D72" s="204" t="str">
        <f>+'6- CANALES'!E16</f>
        <v>Canal a utilizar</v>
      </c>
      <c r="E72" s="204"/>
      <c r="F72" s="204" t="str">
        <f>+'6- CANALES'!G16</f>
        <v xml:space="preserve"> Actividades a realizar</v>
      </c>
      <c r="G72" s="204"/>
      <c r="H72" s="204"/>
      <c r="I72" s="204" t="str">
        <f>+'6- CANALES'!J16</f>
        <v>Costo</v>
      </c>
      <c r="J72" s="204"/>
    </row>
    <row r="73" spans="1:10" ht="38.25" customHeight="1" x14ac:dyDescent="0.25">
      <c r="A73" s="203" t="str">
        <f>+'6- CANALES'!B17</f>
        <v>Nuestros Accesorios en Arte Manual serán exhibidos en nuestra tienda física ubicada en el sector del Mercado Viejo de Riohacha por ser una zona de alto tráfico comercial y el corazón de las ventas del Distrito, además en las publicaciones de nuestra tienda virtual  y en nuestras redes sociales para poder llegar no solo al cliente local sino también al de la región Caribe y al resto del País; se realizaran acuerdos de transporte con empresas de envíos de paquetes con seriedad e idoneidad comprobadas,  así mismo se proyecta a un año poder instalarnos en una de las islas del centro comercial Viva Guajira por ser el de mayor de afluencia de compradores, lo que nos permitirá incrementar nuestras ventas</v>
      </c>
      <c r="B73" s="203"/>
      <c r="C73" s="203"/>
      <c r="D73" s="203" t="str">
        <f>+'6- CANALES'!E17</f>
        <v>Atención en nuestra Tienda Física, en stands o eventos sociales, Entregas personales en domicilio, envíos por empresas de mensajería a nievel nacional</v>
      </c>
      <c r="E73" s="203"/>
      <c r="F73" s="203" t="str">
        <f>+'6- CANALES'!G17</f>
        <v xml:space="preserve">Diseñar empaques de los productos (bolsas, cajas, estuches, etc…) / Formalizar acuerdos de envío con empresas idóneas / Oganizar la entrega de productos a domicilio (compra de moto con documentación legal), elementos de protección y seguridad, cava portátil </v>
      </c>
      <c r="G73" s="203"/>
      <c r="H73" s="203"/>
      <c r="I73" s="203">
        <f>+'6- CANALES'!J17</f>
        <v>4650000</v>
      </c>
      <c r="J73" s="203"/>
    </row>
    <row r="74" spans="1:10" ht="38.25" customHeight="1" x14ac:dyDescent="0.25">
      <c r="A74" s="203" t="str">
        <f>+'6- CANALES'!B18</f>
        <v>Nuestras Novedades Tecnológicas de uso cottidiano serán exhibidas en nuestra tienda física ubicada en el sector del Mercado Viejo de Riohacha por ser una zona de alto tráfico comercial y el corazón de las ventas del Distrito, además en las publicaciones de nuestra tienda virtual  y en nuestras redes sociales para poder llegar no solo al cliente local sino también al de la región Caribe y al resto del País; así mismo se proyecta a un año poder instalarnos en una de las islas del centro comercial Viva Guajira por ser el de mayor de afluencia de compradores, lo que nos permitirá incrementar nuestras ventas</v>
      </c>
      <c r="B74" s="203"/>
      <c r="C74" s="203"/>
      <c r="D74" s="203" t="str">
        <f>+'6- CANALES'!E18</f>
        <v>Atención en nuestra Tienda Física, en stands o eventos sociales, Entregas personales en domicilio, envíos por empresas de mensajería a nievel nacional</v>
      </c>
      <c r="E74" s="203"/>
      <c r="F74" s="203" t="str">
        <f>+'6- CANALES'!G18</f>
        <v xml:space="preserve">Diseñar empaques de los productos (bolsas, cajas, estuches, etc…) / Formalizar acuerdos de envío con empresas idóneas / Oganizar la entrega de productos a domicilio (compra de moto con documentación legal), elementos de protección y seguridad, cava portátil </v>
      </c>
      <c r="G74" s="203"/>
      <c r="H74" s="203"/>
      <c r="I74" s="203">
        <f>+'6- CANALES'!J18</f>
        <v>4650000</v>
      </c>
      <c r="J74" s="203"/>
    </row>
    <row r="75" spans="1:10" ht="38.25" customHeight="1" x14ac:dyDescent="0.25">
      <c r="A75" s="204" t="str">
        <f>+'6- CANALES'!B19</f>
        <v>Estrategia de precio</v>
      </c>
      <c r="B75" s="204"/>
      <c r="C75" s="204"/>
      <c r="D75" s="204" t="str">
        <f>+'6- CANALES'!E19</f>
        <v>Canal a utilizar</v>
      </c>
      <c r="E75" s="204"/>
      <c r="F75" s="204" t="str">
        <f>+'6- CANALES'!G19</f>
        <v xml:space="preserve"> Actividades a realizar</v>
      </c>
      <c r="G75" s="204"/>
      <c r="H75" s="204"/>
      <c r="I75" s="204" t="str">
        <f>+'6- CANALES'!J19</f>
        <v>Costo</v>
      </c>
      <c r="J75" s="204"/>
    </row>
    <row r="76" spans="1:10" ht="38.25" customHeight="1" x14ac:dyDescent="0.25">
      <c r="A76" s="203" t="str">
        <f>+'6- CANALES'!B20</f>
        <v xml:space="preserve">Los precios para los Accesorios en Arte Manual son los mas competitivos del mercado solo comparados con los minoristas locales, pero siendo nuestra organización y producción muy superior, nos llevaria a ocupar los primeros lugares debido a que la competencia trabaja por demanda, mientas que nosostros manejamos existencias en inventarios que nos permiten aminorar los tiempos de entrega, sobre todo para los clientes que están sobre el tiempo y necesitan opciones rápidas tangibles </v>
      </c>
      <c r="B76" s="203"/>
      <c r="C76" s="203"/>
      <c r="D76" s="203" t="str">
        <f>+'6- CANALES'!E20</f>
        <v>Pagos en efectivo o con tarjetas débito y crédito, Transferencias por Davi Plata, Nequi, Addi, Ahorro a la Mano o pagos contra entrega a empresa de mensajería</v>
      </c>
      <c r="E76" s="203"/>
      <c r="F76" s="203" t="str">
        <f>+'6- CANALES'!G20</f>
        <v>Realizar estudios de mercado / Análisis de Precios / Encuestas de Satisfacción</v>
      </c>
      <c r="G76" s="203"/>
      <c r="H76" s="203"/>
      <c r="I76" s="203">
        <f>+'6- CANALES'!J20</f>
        <v>2790000</v>
      </c>
      <c r="J76" s="203"/>
    </row>
    <row r="77" spans="1:10" ht="38.25" customHeight="1" x14ac:dyDescent="0.25">
      <c r="A77" s="203" t="str">
        <f>+'6- CANALES'!B21</f>
        <v>Los precios para las Novedades Tecnológicas de uso cotidiano están entre un 15% y 20%, más económicos que nuestra competencia, pues nos aliamos con proveedores internacionales que manejan altos stocks de ventas y nos suministran los productos en menor tiempo y con el diseño, la calidad y la funconalidad deseada</v>
      </c>
      <c r="B77" s="203"/>
      <c r="C77" s="203"/>
      <c r="D77" s="203" t="str">
        <f>+'6- CANALES'!E21</f>
        <v>Pagos en efectivo o con tarjetas débito y crédito, Transferencias por Davi Plata, Nequi, Addi, Ahorro a la Mano o pagos contra entrega a empresa de mensajería</v>
      </c>
      <c r="E77" s="203"/>
      <c r="F77" s="203" t="str">
        <f>+'6- CANALES'!G21</f>
        <v>Realizar estudios de mercado / Análisis de Precios / Encuestas de Satisfacción</v>
      </c>
      <c r="G77" s="203"/>
      <c r="H77" s="203"/>
      <c r="I77" s="203">
        <f>+'6- CANALES'!J21</f>
        <v>2790000</v>
      </c>
      <c r="J77" s="203"/>
    </row>
    <row r="82" spans="1:12" ht="15.75" x14ac:dyDescent="0.25">
      <c r="A82" s="128" t="str">
        <f>+'8- OPORTUNIDAD COMERCIAL'!$B$10</f>
        <v>Tendencias a nivel mundial - Internacional</v>
      </c>
      <c r="B82" s="129"/>
      <c r="C82" s="128"/>
      <c r="D82" s="129"/>
      <c r="E82" s="129"/>
      <c r="F82" s="129"/>
      <c r="G82" s="129"/>
      <c r="H82" s="129"/>
      <c r="I82" s="129"/>
      <c r="J82" s="129"/>
      <c r="K82" s="129"/>
      <c r="L82" s="129"/>
    </row>
    <row r="83" spans="1:12" x14ac:dyDescent="0.25">
      <c r="A83" s="196" t="str">
        <f>+'8- OPORTUNIDAD COMERCIAL'!$B$11</f>
        <v xml:space="preserve">Cifras a nivel internacional: De acuerdo con cifras de TradeMap, el año pasado los principales consumidores mundiales de artesanías y detalles de expresión social fueron Estados Unidos y Alemania. El primero importó más de US$7.000 millones en artesanías, mientras que Alemania compró cerca de US$2.500 millones. En ambos mercados, los productos con valor agregado y amigable con el ambiente son muy apetecidos.
Otro de los aspectos a tener en cuenta es que el e-commerce se está convirtiendo en un aliado fundamental en las ventas mundiales de decoración y joyería. Es así como, en el mundo, 30% de los compradores globales prefiere comprar artículos de decoración en-línea y el 32% en la categoría de joyería y relojes, según el Retail  Report de Price Waterhouse Coopers. Los dispositivos de bajo costo se han convertido en la mejor opción para no descuidar el bolsillo y tener acceso a lo mejor de la tecnología. Existen innumerables beneficios que permiten que los usuarios puedan disfrutar de las mejores especificaciones, encontrar equipos de preferencia y poder realizar una compra inteligente sin gastar de más. </v>
      </c>
      <c r="B83" s="196"/>
      <c r="C83" s="196"/>
      <c r="D83" s="196"/>
      <c r="E83" s="196"/>
      <c r="F83" s="196"/>
      <c r="G83" s="196"/>
      <c r="H83" s="196"/>
      <c r="I83" s="196"/>
      <c r="J83" s="196"/>
      <c r="K83" s="196"/>
      <c r="L83" s="196"/>
    </row>
    <row r="84" spans="1:12" x14ac:dyDescent="0.25">
      <c r="A84" s="196"/>
      <c r="B84" s="196"/>
      <c r="C84" s="196"/>
      <c r="D84" s="196"/>
      <c r="E84" s="196"/>
      <c r="F84" s="196"/>
      <c r="G84" s="196"/>
      <c r="H84" s="196"/>
      <c r="I84" s="196"/>
      <c r="J84" s="196"/>
      <c r="K84" s="196"/>
      <c r="L84" s="196"/>
    </row>
    <row r="85" spans="1:12" x14ac:dyDescent="0.25">
      <c r="A85" s="196"/>
      <c r="B85" s="196"/>
      <c r="C85" s="196"/>
      <c r="D85" s="196"/>
      <c r="E85" s="196"/>
      <c r="F85" s="196"/>
      <c r="G85" s="196"/>
      <c r="H85" s="196"/>
      <c r="I85" s="196"/>
      <c r="J85" s="196"/>
      <c r="K85" s="196"/>
      <c r="L85" s="196"/>
    </row>
    <row r="86" spans="1:12" x14ac:dyDescent="0.25">
      <c r="A86" s="196"/>
      <c r="B86" s="196"/>
      <c r="C86" s="196"/>
      <c r="D86" s="196"/>
      <c r="E86" s="196"/>
      <c r="F86" s="196"/>
      <c r="G86" s="196"/>
      <c r="H86" s="196"/>
      <c r="I86" s="196"/>
      <c r="J86" s="196"/>
      <c r="K86" s="196"/>
      <c r="L86" s="196"/>
    </row>
    <row r="87" spans="1:12" x14ac:dyDescent="0.25">
      <c r="A87" s="196"/>
      <c r="B87" s="196"/>
      <c r="C87" s="196"/>
      <c r="D87" s="196"/>
      <c r="E87" s="196"/>
      <c r="F87" s="196"/>
      <c r="G87" s="196"/>
      <c r="H87" s="196"/>
      <c r="I87" s="196"/>
      <c r="J87" s="196"/>
      <c r="K87" s="196"/>
      <c r="L87" s="196"/>
    </row>
    <row r="88" spans="1:12" x14ac:dyDescent="0.25">
      <c r="A88" s="196"/>
      <c r="B88" s="196"/>
      <c r="C88" s="196"/>
      <c r="D88" s="196"/>
      <c r="E88" s="196"/>
      <c r="F88" s="196"/>
      <c r="G88" s="196"/>
      <c r="H88" s="196"/>
      <c r="I88" s="196"/>
      <c r="J88" s="196"/>
      <c r="K88" s="196"/>
      <c r="L88" s="196"/>
    </row>
    <row r="89" spans="1:12" ht="15.75" x14ac:dyDescent="0.25">
      <c r="A89" s="128" t="str">
        <f>+'8- OPORTUNIDAD COMERCIAL'!B18</f>
        <v>Tendencias a nivel país o Latinoamérica</v>
      </c>
      <c r="B89" s="128"/>
      <c r="C89" s="128"/>
      <c r="D89" s="128"/>
      <c r="E89" s="128"/>
      <c r="F89" s="128"/>
      <c r="G89" s="128"/>
      <c r="H89" s="128"/>
      <c r="I89" s="128"/>
      <c r="J89" s="128"/>
      <c r="K89" s="128"/>
      <c r="L89" s="128"/>
    </row>
    <row r="90" spans="1:12" x14ac:dyDescent="0.25">
      <c r="A90" s="196" t="str">
        <f>+'8- OPORTUNIDAD COMERCIAL'!B19</f>
        <v xml:space="preserve">Cifras a nivel país o Latinoamérica: En Colombia aumenta los inversionistas en este tipo de negocio, pues a pesar de la amplia oferta proveniente del mercado Chino y de Estados Unidos es difícil superar en el componente creativo y en el conocimiento de tendencias a las personas que se dedican a esta actividad. Evidencia de ello radica en las cifras de las exportaciones.
De acuerdo a la señora Sandra Ortega, gerente administrativa de Mhotitas, argumentó que la empresa se ha mantenido por más de diez años con la venta de este tipo de productos. Precisamente en el mercado nacional vende entre 500 y 800 millones de pesos al año y a nivel de exportación envían mercancías por cerca de 110 millones de pesos, siendo Ecuador, Perú, Bolivia, México, Venezuela, Guatemala, Salvador, Costa Rica y Honduras los principales compradores.
Del mismo modo la señora Ana María García, representante comercial de Pelanas, reporta una dinámica favorable en sus ventas y notificó que la mejor época para el mercado de la expresión social inicia en septiembre con la celebración del mes del Amor y la Amistad, teniendo su mayor auge en noviembre y diciembre con una relación de 60% de incremento en los pedidos, entre la demanda local y la internacional. Esta empresa, próxima a cumplir 20 años, exporta el 40% de lo que produce a Venezuela, Costa Rica, México, Guatemala, Nicaragua, España y La Florida. Detalles que mueven millones [en línea]. En: El Tiempo Casa editorial, 20, Septiembre, 2004, [ Agosto 27 de 2016] : http://www.eltiempo.com/archivo/documento/MAM-1516702.
</v>
      </c>
      <c r="B90" s="196"/>
      <c r="C90" s="196"/>
      <c r="D90" s="196"/>
      <c r="E90" s="196"/>
      <c r="F90" s="196"/>
      <c r="G90" s="196"/>
      <c r="H90" s="196"/>
      <c r="I90" s="196"/>
      <c r="J90" s="196"/>
      <c r="K90" s="196"/>
      <c r="L90" s="196"/>
    </row>
    <row r="91" spans="1:12" x14ac:dyDescent="0.25">
      <c r="A91" s="196"/>
      <c r="B91" s="196"/>
      <c r="C91" s="196"/>
      <c r="D91" s="196"/>
      <c r="E91" s="196"/>
      <c r="F91" s="196"/>
      <c r="G91" s="196"/>
      <c r="H91" s="196"/>
      <c r="I91" s="196"/>
      <c r="J91" s="196"/>
      <c r="K91" s="196"/>
      <c r="L91" s="196"/>
    </row>
    <row r="92" spans="1:12" x14ac:dyDescent="0.25">
      <c r="A92" s="196"/>
      <c r="B92" s="196"/>
      <c r="C92" s="196"/>
      <c r="D92" s="196"/>
      <c r="E92" s="196"/>
      <c r="F92" s="196"/>
      <c r="G92" s="196"/>
      <c r="H92" s="196"/>
      <c r="I92" s="196"/>
      <c r="J92" s="196"/>
      <c r="K92" s="196"/>
      <c r="L92" s="196"/>
    </row>
    <row r="93" spans="1:12" x14ac:dyDescent="0.25">
      <c r="A93" s="196"/>
      <c r="B93" s="196"/>
      <c r="C93" s="196"/>
      <c r="D93" s="196"/>
      <c r="E93" s="196"/>
      <c r="F93" s="196"/>
      <c r="G93" s="196"/>
      <c r="H93" s="196"/>
      <c r="I93" s="196"/>
      <c r="J93" s="196"/>
      <c r="K93" s="196"/>
      <c r="L93" s="196"/>
    </row>
    <row r="94" spans="1:12" x14ac:dyDescent="0.25">
      <c r="A94" s="196"/>
      <c r="B94" s="196"/>
      <c r="C94" s="196"/>
      <c r="D94" s="196"/>
      <c r="E94" s="196"/>
      <c r="F94" s="196"/>
      <c r="G94" s="196"/>
      <c r="H94" s="196"/>
      <c r="I94" s="196"/>
      <c r="J94" s="196"/>
      <c r="K94" s="196"/>
      <c r="L94" s="196"/>
    </row>
    <row r="95" spans="1:12" x14ac:dyDescent="0.25">
      <c r="A95" s="196"/>
      <c r="B95" s="196"/>
      <c r="C95" s="196"/>
      <c r="D95" s="196"/>
      <c r="E95" s="196"/>
      <c r="F95" s="196"/>
      <c r="G95" s="196"/>
      <c r="H95" s="196"/>
      <c r="I95" s="196"/>
      <c r="J95" s="196"/>
      <c r="K95" s="196"/>
      <c r="L95" s="196"/>
    </row>
    <row r="96" spans="1:12" x14ac:dyDescent="0.25">
      <c r="A96" s="196"/>
      <c r="B96" s="196"/>
      <c r="C96" s="196"/>
      <c r="D96" s="196"/>
      <c r="E96" s="196"/>
      <c r="F96" s="196"/>
      <c r="G96" s="196"/>
      <c r="H96" s="196"/>
      <c r="I96" s="196"/>
      <c r="J96" s="196"/>
      <c r="K96" s="196"/>
      <c r="L96" s="196"/>
    </row>
    <row r="97" spans="1:12" ht="15.75" x14ac:dyDescent="0.25">
      <c r="A97" s="128" t="str">
        <f>+'8- OPORTUNIDAD COMERCIAL'!B27</f>
        <v>Tendencias a nivel local (Ciudad, Municipio, Región)</v>
      </c>
      <c r="B97" s="128"/>
      <c r="C97" s="128"/>
      <c r="D97" s="128"/>
      <c r="E97" s="128"/>
      <c r="F97" s="128"/>
      <c r="G97" s="128"/>
      <c r="H97" s="128"/>
      <c r="I97" s="128"/>
      <c r="J97" s="128"/>
      <c r="K97" s="128"/>
      <c r="L97" s="128"/>
    </row>
    <row r="98" spans="1:12" x14ac:dyDescent="0.25">
      <c r="A98" s="196" t="str">
        <f>+'8- OPORTUNIDAD COMERCIAL'!B28</f>
        <v>Cifras a nivel local: Después de Chocó, La Guajira es el departamento más pobre de Colombia. En tanto pobreza monetaria, 53.3% de sus habitantes no alcanzan a percibir ingresos suficientes para su subsistencia básica. El sector artesanal y de detalles de expresión social, se inscribe en esta condición. El 83.8% de los hogares de los artesanos encuestados recibe mensualmente ingresos inferiores a un salario mínimo mensual vigente-SMMLV4 ; el 13.2% recibe en promedio entre uno y dos SMMLV; el 2.4% recibe en promedio entre dos y cuatro SMMLV y solo el 0.5% recibe entre cuatro y seis SMMLV. Ningún artesano reportó ingresos superiores a seis SMMLV.
En cuanto a la distribución por edad de los artesanos encuestados, la mayor parte (60.7%) se encuentra entre los 21 y los 45 años, lo que indica que un alto grado de jóvenes y adultos practican y mantienen los oficios artesanales vivos, así como la vocación artesanal en un sentido cultural, que se transmite de generación en generación. Encontramos además que hay artesanos mayores de 60 años que continúan elaborando artesanías y fortaleciendo las tradiciones étnicas y culturales en el departamento. La mayor parte de las personas encuestadas son mujeres (88.7%). Aunque esta mayoría femenina coincide con el total nacional, es todavía mayor, lo que reafirma la prevalencia de las mujeres en la actividad artesanal de La Guajira.
El Censo Nacional Agropecuario realizado por el DANE (2014) identificó 19.063 unidades productivas dedicadas a la elaboración de artesanías en áreas urbanas y rurales, de las cuales la mayor parte (11.061, el 58%) están ubicadas en el departamento de La Guajira.
Las unidades productivas están conformadas por al menos una persona, lo que significa que hay, al menos, 11.061 artesanos que residen en La Guajira. En la medida en la que hemos identificado y caracterizado 598 artesanos residentes en zonas rurales (incluyendo resguardos indígenas y territorios comunitarios), así como en zonas urbanas centrales y periféricas, aun quedarían por caracterizar, como mínimo, 10.463 artesanos residentes en zonas rurales.
El 86.9% de los artesanos se dedica exclusivamente a la actividad artesanal. El 3.7% desempeña labores adicionales en el sector servicios, el 2.2% en la agricultura, el 1.7% a la ganadería y el 5.3% a otras actividades varias. Esto resalta la importancia de la labor artesanal como actividad económica, en la medida en que el sustento de gran parte de los hogares proviene de la venta de arte manual. Según el informe final 2021 de la Cámara Colombiana de Comercio Electrónico (CCE), el comercio electrónico colombiano alcanzó ventas por valor de $39,9 billones de pesos (US$ 10,7 mil millones) en 2021, lo que representó un crecimiento de 40,2 % respecto al 2020. Como tal, el análisis de AMI indica que en 2021, el mercado de comercio electrónico en Colombia generó ventas por más de US22,4 mil millones, un aumento del 26 % respecto al 2020.
Por otro lado, análisis del equipo experto de Americas Market Intelligence indican que el mercado de comercio electrónico de Colombia crecerá en un 26 % en 2022, para alcanzar los US$28.3 mil millones. Adicionalmente, AMI estupila que el mercado de e-commerce colombiano tendrá un crecimiento anual compuesto (TCAC) del 26 % entre 2021 y 2025, por lo que a finales de 2025 tendrá un volumen de US$56.8 mil millones y ya es tercera en ventas en línea en Latinoamérica: https://www.bloomberglinea.com/2022/02/22/colombia-ya-es-tercero-en-ventas-en-linea-en-latinoamerica-que-empresas-dominan/
En la clasificación por líneas de producto, el 59% de las personas encuestadas ubicó sus productos en la línea de accesorios (que incluye bolsos y mochilas), el 17% en artículos para el hogar, el 12% en textiles y ropa, el 6% en bisutería, el 4% en arte funcional y el 2% en calzado.</v>
      </c>
      <c r="B98" s="196"/>
      <c r="C98" s="196"/>
      <c r="D98" s="196"/>
      <c r="E98" s="196"/>
      <c r="F98" s="196"/>
      <c r="G98" s="196"/>
      <c r="H98" s="196"/>
      <c r="I98" s="196"/>
      <c r="J98" s="196"/>
      <c r="K98" s="196"/>
      <c r="L98" s="196"/>
    </row>
    <row r="99" spans="1:12" x14ac:dyDescent="0.25">
      <c r="A99" s="196"/>
      <c r="B99" s="196"/>
      <c r="C99" s="196"/>
      <c r="D99" s="196"/>
      <c r="E99" s="196"/>
      <c r="F99" s="196"/>
      <c r="G99" s="196"/>
      <c r="H99" s="196"/>
      <c r="I99" s="196"/>
      <c r="J99" s="196"/>
      <c r="K99" s="196"/>
      <c r="L99" s="196"/>
    </row>
    <row r="100" spans="1:12" x14ac:dyDescent="0.25">
      <c r="A100" s="196"/>
      <c r="B100" s="196"/>
      <c r="C100" s="196"/>
      <c r="D100" s="196"/>
      <c r="E100" s="196"/>
      <c r="F100" s="196"/>
      <c r="G100" s="196"/>
      <c r="H100" s="196"/>
      <c r="I100" s="196"/>
      <c r="J100" s="196"/>
      <c r="K100" s="196"/>
      <c r="L100" s="196"/>
    </row>
    <row r="101" spans="1:12" x14ac:dyDescent="0.25">
      <c r="A101" s="196"/>
      <c r="B101" s="196"/>
      <c r="C101" s="196"/>
      <c r="D101" s="196"/>
      <c r="E101" s="196"/>
      <c r="F101" s="196"/>
      <c r="G101" s="196"/>
      <c r="H101" s="196"/>
      <c r="I101" s="196"/>
      <c r="J101" s="196"/>
      <c r="K101" s="196"/>
      <c r="L101" s="196"/>
    </row>
    <row r="102" spans="1:12" x14ac:dyDescent="0.25">
      <c r="A102" s="196"/>
      <c r="B102" s="196"/>
      <c r="C102" s="196"/>
      <c r="D102" s="196"/>
      <c r="E102" s="196"/>
      <c r="F102" s="196"/>
      <c r="G102" s="196"/>
      <c r="H102" s="196"/>
      <c r="I102" s="196"/>
      <c r="J102" s="196"/>
      <c r="K102" s="196"/>
      <c r="L102" s="196"/>
    </row>
    <row r="103" spans="1:12" x14ac:dyDescent="0.25">
      <c r="A103" s="196"/>
      <c r="B103" s="196"/>
      <c r="C103" s="196"/>
      <c r="D103" s="196"/>
      <c r="E103" s="196"/>
      <c r="F103" s="196"/>
      <c r="G103" s="196"/>
      <c r="H103" s="196"/>
      <c r="I103" s="196"/>
      <c r="J103" s="196"/>
      <c r="K103" s="196"/>
      <c r="L103" s="196"/>
    </row>
    <row r="104" spans="1:12" x14ac:dyDescent="0.25">
      <c r="A104" s="196"/>
      <c r="B104" s="196"/>
      <c r="C104" s="196"/>
      <c r="D104" s="196"/>
      <c r="E104" s="196"/>
      <c r="F104" s="196"/>
      <c r="G104" s="196"/>
      <c r="H104" s="196"/>
      <c r="I104" s="196"/>
      <c r="J104" s="196"/>
      <c r="K104" s="196"/>
      <c r="L104" s="196"/>
    </row>
    <row r="110" spans="1:12" ht="15.75" x14ac:dyDescent="0.25">
      <c r="A110" s="200" t="str">
        <f>+'9- VALIDACIÓN'!B9</f>
        <v>1. Qué herramientas empleaste para realizar la validación de tu producto o servicio? (Encuesta, Focus Group, Tarjeta Persona) Explica</v>
      </c>
      <c r="B110" s="200"/>
      <c r="C110" s="200"/>
      <c r="D110" s="200"/>
      <c r="E110" s="200"/>
      <c r="F110" s="200"/>
      <c r="G110" s="200"/>
      <c r="H110" s="200"/>
      <c r="I110" s="200"/>
      <c r="J110" s="200"/>
      <c r="K110" s="200"/>
      <c r="L110" s="200"/>
    </row>
    <row r="111" spans="1:12" x14ac:dyDescent="0.25">
      <c r="A111" s="196" t="str">
        <f>+'9- VALIDACIÓN'!B10</f>
        <v>Realizamos una encuesta con preguntas cerradas a 29 personas escogidas de manera aleatoria y que se encontraban en el Centro Comercial Viva Guajira del Distrito de Riohacha</v>
      </c>
      <c r="B111" s="196"/>
      <c r="C111" s="196"/>
      <c r="D111" s="196"/>
      <c r="E111" s="196"/>
      <c r="F111" s="196"/>
      <c r="G111" s="196"/>
      <c r="H111" s="196"/>
      <c r="I111" s="196"/>
      <c r="J111" s="196"/>
      <c r="K111" s="196"/>
      <c r="L111" s="196"/>
    </row>
    <row r="112" spans="1:12" x14ac:dyDescent="0.25">
      <c r="A112" s="196"/>
      <c r="B112" s="196"/>
      <c r="C112" s="196"/>
      <c r="D112" s="196"/>
      <c r="E112" s="196"/>
      <c r="F112" s="196"/>
      <c r="G112" s="196"/>
      <c r="H112" s="196"/>
      <c r="I112" s="196"/>
      <c r="J112" s="196"/>
      <c r="K112" s="196"/>
      <c r="L112" s="196"/>
    </row>
    <row r="113" spans="1:12" x14ac:dyDescent="0.25">
      <c r="A113" s="196"/>
      <c r="B113" s="196"/>
      <c r="C113" s="196"/>
      <c r="D113" s="196"/>
      <c r="E113" s="196"/>
      <c r="F113" s="196"/>
      <c r="G113" s="196"/>
      <c r="H113" s="196"/>
      <c r="I113" s="196"/>
      <c r="J113" s="196"/>
      <c r="K113" s="196"/>
      <c r="L113" s="196"/>
    </row>
    <row r="114" spans="1:12" x14ac:dyDescent="0.25">
      <c r="A114" s="196"/>
      <c r="B114" s="196"/>
      <c r="C114" s="196"/>
      <c r="D114" s="196"/>
      <c r="E114" s="196"/>
      <c r="F114" s="196"/>
      <c r="G114" s="196"/>
      <c r="H114" s="196"/>
      <c r="I114" s="196"/>
      <c r="J114" s="196"/>
      <c r="K114" s="196"/>
      <c r="L114" s="196"/>
    </row>
    <row r="115" spans="1:12" x14ac:dyDescent="0.25">
      <c r="A115" s="196"/>
      <c r="B115" s="196"/>
      <c r="C115" s="196"/>
      <c r="D115" s="196"/>
      <c r="E115" s="196"/>
      <c r="F115" s="196"/>
      <c r="G115" s="196"/>
      <c r="H115" s="196"/>
      <c r="I115" s="196"/>
      <c r="J115" s="196"/>
      <c r="K115" s="196"/>
      <c r="L115" s="196"/>
    </row>
    <row r="116" spans="1:12" x14ac:dyDescent="0.25">
      <c r="A116" s="196"/>
      <c r="B116" s="196"/>
      <c r="C116" s="196"/>
      <c r="D116" s="196"/>
      <c r="E116" s="196"/>
      <c r="F116" s="196"/>
      <c r="G116" s="196"/>
      <c r="H116" s="196"/>
      <c r="I116" s="196"/>
      <c r="J116" s="196"/>
      <c r="K116" s="196"/>
      <c r="L116" s="196"/>
    </row>
    <row r="117" spans="1:12" ht="15.75" x14ac:dyDescent="0.25">
      <c r="A117" s="200" t="str">
        <f>+'9- VALIDACIÓN'!B17</f>
        <v>2. Cuántas veces utilizaste la herramienta? Explica</v>
      </c>
      <c r="B117" s="200"/>
      <c r="C117" s="200"/>
      <c r="D117" s="200"/>
      <c r="E117" s="200"/>
      <c r="F117" s="200"/>
      <c r="G117" s="200"/>
      <c r="H117" s="200"/>
      <c r="I117" s="200"/>
      <c r="J117" s="200"/>
      <c r="K117" s="200"/>
      <c r="L117" s="200"/>
    </row>
    <row r="118" spans="1:12" x14ac:dyDescent="0.25">
      <c r="A118" s="196" t="str">
        <f>+'9- VALIDACIÓN'!B18</f>
        <v>Se realizó una sola jornada de encuesta a 29 personas el sábado 27 de mayo entre las 3:30 p.m y las 6:00 p.m aproximadamente</v>
      </c>
      <c r="B118" s="196"/>
      <c r="C118" s="196"/>
      <c r="D118" s="196"/>
      <c r="E118" s="196"/>
      <c r="F118" s="196"/>
      <c r="G118" s="196"/>
      <c r="H118" s="196"/>
      <c r="I118" s="196"/>
      <c r="J118" s="196"/>
      <c r="K118" s="196"/>
      <c r="L118" s="196"/>
    </row>
    <row r="119" spans="1:12" x14ac:dyDescent="0.25">
      <c r="A119" s="196"/>
      <c r="B119" s="196"/>
      <c r="C119" s="196"/>
      <c r="D119" s="196"/>
      <c r="E119" s="196"/>
      <c r="F119" s="196"/>
      <c r="G119" s="196"/>
      <c r="H119" s="196"/>
      <c r="I119" s="196"/>
      <c r="J119" s="196"/>
      <c r="K119" s="196"/>
      <c r="L119" s="196"/>
    </row>
    <row r="120" spans="1:12" x14ac:dyDescent="0.25">
      <c r="A120" s="196"/>
      <c r="B120" s="196"/>
      <c r="C120" s="196"/>
      <c r="D120" s="196"/>
      <c r="E120" s="196"/>
      <c r="F120" s="196"/>
      <c r="G120" s="196"/>
      <c r="H120" s="196"/>
      <c r="I120" s="196"/>
      <c r="J120" s="196"/>
      <c r="K120" s="196"/>
      <c r="L120" s="196"/>
    </row>
    <row r="121" spans="1:12" ht="15.75" x14ac:dyDescent="0.25">
      <c r="A121" s="200" t="str">
        <f>+'9- VALIDACIÓN'!B22</f>
        <v>3. Describe los resultados de validación evidenciados con las herramientas utilizadas (cualitativos y cuantitativos)</v>
      </c>
      <c r="B121" s="200"/>
      <c r="C121" s="200"/>
      <c r="D121" s="200"/>
      <c r="E121" s="200"/>
      <c r="F121" s="200"/>
      <c r="G121" s="200"/>
      <c r="H121" s="200"/>
      <c r="I121" s="200"/>
      <c r="J121" s="200"/>
      <c r="K121" s="200"/>
      <c r="L121" s="200"/>
    </row>
    <row r="122" spans="1:12" x14ac:dyDescent="0.25">
      <c r="A122" s="196" t="str">
        <f>+'9- VALIDACIÓN'!B23</f>
        <v xml:space="preserve">Análisis del consumidor. Para conocer el comportamiento del cliente y tener una idea de lo que espera encontrar en la empresa Stranger Things: Handcraft &amp; Tecno Shop, se diseñó una encuesta de 10 sencillas preguntas a un grupo focal.
Esta encuesta se desarrolló con personas en el Centro Comercial Viva Guajira de Riohacha en el cual se logró capturar la información de  los clientes que manejan las redes sociales y las aplicaciones en los teléfonos inteligentes.
A continuación se presenta la encuesta realizada face to face, conservando un mercado objetivo 58.386 de habitantes en el Distrito de Riohacha (población finita), posteriormente se obtiene una muestra de 29 personas de forma  aleatoria presentando un nivel de confianza de 95% y un error máximo de estimación de 10%, dicha muestra se les aplicó la encuesta con el objetivo de obtener información representativa útil para el éxito de la empresa Stranger Things: Handcraft &amp; Tecno Shop. A continuación se registran los resultados de la encuesta:
A la hora de obsequiar un Detalle o Regalo, cuál de las siguientes opciones prefiere: Se presenta una distribución heterogénea ya que se proponen varias opciones incluyendo aquellas que no están contempladas en el plan de empresa. Está distribución posibilita determinar la tendencia de elección de los productos que se podrían elaborar y/o comprar. La variable de Experiencias (invitaciones) tuvo la mayor frecuencia con un 18,3% seguida de la de Accesorios Personales con una frecuencia relativa de 17.5%, y en tercer lugar la de Novedades Tecnológicas de uso cotidiano con un 14.3%. Lo anterior puede respaldar la propuesta diferenciadora y augura excelentes posibilidades. 
La segunda pregunta del cuestionario, permite precisar que los clientes potenciales de la empresa Stranger Things: Handcrafts &amp; Tecno Shop, con una proporción del 43%, están dispuestos a pagar entre $10.000 pesos y $50.000, seguidos de un 34% que está dispuesto a pagar entre %$ 50.000 y $ 100.000 pesos, siendo rangos muy favorables con el propósito de trabajar en los                                  costos de producción para lograr márgenes de ganancia altos.
Se exhibe que el 36% de los participantes prefieren obsequiar en las festividades de cumpleaños. Este resultado no delimita la posibilidad del éxito de la nueva empresa porque se pueden tener ventas constantes durante todo el año, seguido de la navidad con un 24%.
Con que frecuencia compra usted un detalle a una persona allegada. El 39 % de los encuestados afirmaron comprar un detalle con una frecuencia de 1 vez entre uno y tres meses. Este resultado demuestra pertinente disponer de una estrategia de marketing fuerte para captar los clientes en volumen, ofrecer autenticidad ya que el cliente potencial no tiene una muy buena frecuencia de compra.
Qué importancia le da a la originalidad a la hora de regalar un detalle, el 83,2% de la población encuestada considera muy importante la autenticidad de sus artículos, lo que confirma las directrices del plan estratégico de la empresa Stranger Things: Handcrafts &amp; Tecno Shop.
Cuando Compra un Detalle, que medio de pago usualmente utiliza, observamos que para el 42% de los encuestados, el pago en efectivo es el de mayor relevancia, seguido con un 31% por las transferencias realizadas desde plataformas de bolsillo electrónico como Nequi, Daviplata, Ahorro a la Mano o Transfi ya, las cuales son han alcanzado un nivel de popularidad impresionante en los últimos años, sobre todo durante y después de la pandemia. Otra con na visión de crecimiento acelerado son las Fintech, las cuales respaldan compras a créditos con tasas de interés muy bajas o nulas cuando las cuotas no exceden los cuatro (4) meses, y solo es descargar la aplicación y pocos minutos te realizan tu estudio de crédito y el  monto de tu valor pre aprobado.
Donde Prefiere comprar sus obsequios hace alusión al canal de adquisición de los productos de Stranger Things: Handcrafts &amp; Tecno Shop en el que se puede apreciar que el 66% de los consumidores prefieren ir directamente a los puntos de venta física para adquirir los artículos, detallarlos y corroborar su calidad y funcionalidad directamente, no obstante las compras por internet tienen una proporción de 34% por lo que es pertinente contemplar a medida que trascurra el tiempo por una campaña de marketing digital a fin de potencializar este canal de venta.
Que tan valioso considera el arte manual, un 60% de las personas encuestadas estiman muy valioso el arte manual y sus productos, modelos de producción utilizadas por la empresa Stranger Things: Handcrafts &amp; Tecno Shop. Por otra parte el 28% de los encuestados tiene una definición neutra sobre las artesanías. El anterior dato permite postular nuevas variables acerca de la proporción de ventas respecto a los artículos tecnológicos.
Que tiene en cuenta a la hora de escoger un detalle, el 24% de los encuestados destacan el precio como factor determinante al momento de ofrecer un detalle, así mismo se posiciona la variable de la originalidad y la funcionalidad como expectativa al adquirir un producto. Es importante reseñar que el plan propuesto tiene como columna vertebral los 2 componentes de acción en su quehacer.
Invierte usted en la personalización de espacios, es pertinente detallar que el 80% los encuestados afirman que invierten en la personalización de espacios con accesorios en arte manual o novedades tecnológicas con los cuales se identifican. Lo anterior es un punto importante para incluir artículos que respondan a la población objetivo en el segmento del mercado, bien sea para el hogar, el lugar de trabajo o el vehículo.
</v>
      </c>
      <c r="B122" s="196"/>
      <c r="C122" s="196"/>
      <c r="D122" s="196"/>
      <c r="E122" s="196"/>
      <c r="F122" s="196"/>
      <c r="G122" s="196"/>
      <c r="H122" s="196"/>
      <c r="I122" s="196"/>
      <c r="J122" s="196"/>
      <c r="K122" s="196"/>
      <c r="L122" s="196"/>
    </row>
    <row r="123" spans="1:12" x14ac:dyDescent="0.25">
      <c r="A123" s="196"/>
      <c r="B123" s="196"/>
      <c r="C123" s="196"/>
      <c r="D123" s="196"/>
      <c r="E123" s="196"/>
      <c r="F123" s="196"/>
      <c r="G123" s="196"/>
      <c r="H123" s="196"/>
      <c r="I123" s="196"/>
      <c r="J123" s="196"/>
      <c r="K123" s="196"/>
      <c r="L123" s="196"/>
    </row>
    <row r="124" spans="1:12" x14ac:dyDescent="0.25">
      <c r="A124" s="196"/>
      <c r="B124" s="196"/>
      <c r="C124" s="196"/>
      <c r="D124" s="196"/>
      <c r="E124" s="196"/>
      <c r="F124" s="196"/>
      <c r="G124" s="196"/>
      <c r="H124" s="196"/>
      <c r="I124" s="196"/>
      <c r="J124" s="196"/>
      <c r="K124" s="196"/>
      <c r="L124" s="196"/>
    </row>
    <row r="125" spans="1:12" x14ac:dyDescent="0.25">
      <c r="A125" s="196"/>
      <c r="B125" s="196"/>
      <c r="C125" s="196"/>
      <c r="D125" s="196"/>
      <c r="E125" s="196"/>
      <c r="F125" s="196"/>
      <c r="G125" s="196"/>
      <c r="H125" s="196"/>
      <c r="I125" s="196"/>
      <c r="J125" s="196"/>
      <c r="K125" s="196"/>
      <c r="L125" s="196"/>
    </row>
    <row r="126" spans="1:12" x14ac:dyDescent="0.25">
      <c r="A126" s="196"/>
      <c r="B126" s="196"/>
      <c r="C126" s="196"/>
      <c r="D126" s="196"/>
      <c r="E126" s="196"/>
      <c r="F126" s="196"/>
      <c r="G126" s="196"/>
      <c r="H126" s="196"/>
      <c r="I126" s="196"/>
      <c r="J126" s="196"/>
      <c r="K126" s="196"/>
      <c r="L126" s="196"/>
    </row>
    <row r="127" spans="1:12" x14ac:dyDescent="0.25">
      <c r="A127" s="196"/>
      <c r="B127" s="196"/>
      <c r="C127" s="196"/>
      <c r="D127" s="196"/>
      <c r="E127" s="196"/>
      <c r="F127" s="196"/>
      <c r="G127" s="196"/>
      <c r="H127" s="196"/>
      <c r="I127" s="196"/>
      <c r="J127" s="196"/>
      <c r="K127" s="196"/>
      <c r="L127" s="196"/>
    </row>
    <row r="128" spans="1:12" x14ac:dyDescent="0.25">
      <c r="A128" s="196"/>
      <c r="B128" s="196"/>
      <c r="C128" s="196"/>
      <c r="D128" s="196"/>
      <c r="E128" s="196"/>
      <c r="F128" s="196"/>
      <c r="G128" s="196"/>
      <c r="H128" s="196"/>
      <c r="I128" s="196"/>
      <c r="J128" s="196"/>
      <c r="K128" s="196"/>
      <c r="L128" s="196"/>
    </row>
    <row r="129" spans="1:12" x14ac:dyDescent="0.25">
      <c r="A129" s="196"/>
      <c r="B129" s="196"/>
      <c r="C129" s="196"/>
      <c r="D129" s="196"/>
      <c r="E129" s="196"/>
      <c r="F129" s="196"/>
      <c r="G129" s="196"/>
      <c r="H129" s="196"/>
      <c r="I129" s="196"/>
      <c r="J129" s="196"/>
      <c r="K129" s="196"/>
      <c r="L129" s="196"/>
    </row>
    <row r="130" spans="1:12" x14ac:dyDescent="0.25">
      <c r="A130" s="196"/>
      <c r="B130" s="196"/>
      <c r="C130" s="196"/>
      <c r="D130" s="196"/>
      <c r="E130" s="196"/>
      <c r="F130" s="196"/>
      <c r="G130" s="196"/>
      <c r="H130" s="196"/>
      <c r="I130" s="196"/>
      <c r="J130" s="196"/>
      <c r="K130" s="196"/>
      <c r="L130" s="196"/>
    </row>
    <row r="131" spans="1:12" x14ac:dyDescent="0.25">
      <c r="A131" s="196"/>
      <c r="B131" s="196"/>
      <c r="C131" s="196"/>
      <c r="D131" s="196"/>
      <c r="E131" s="196"/>
      <c r="F131" s="196"/>
      <c r="G131" s="196"/>
      <c r="H131" s="196"/>
      <c r="I131" s="196"/>
      <c r="J131" s="196"/>
      <c r="K131" s="196"/>
      <c r="L131" s="196"/>
    </row>
    <row r="132" spans="1:12" x14ac:dyDescent="0.25">
      <c r="A132" s="196"/>
      <c r="B132" s="196"/>
      <c r="C132" s="196"/>
      <c r="D132" s="196"/>
      <c r="E132" s="196"/>
      <c r="F132" s="196"/>
      <c r="G132" s="196"/>
      <c r="H132" s="196"/>
      <c r="I132" s="196"/>
      <c r="J132" s="196"/>
      <c r="K132" s="196"/>
      <c r="L132" s="196"/>
    </row>
    <row r="133" spans="1:12" x14ac:dyDescent="0.25">
      <c r="A133" s="196"/>
      <c r="B133" s="196"/>
      <c r="C133" s="196"/>
      <c r="D133" s="196"/>
      <c r="E133" s="196"/>
      <c r="F133" s="196"/>
      <c r="G133" s="196"/>
      <c r="H133" s="196"/>
      <c r="I133" s="196"/>
      <c r="J133" s="196"/>
      <c r="K133" s="196"/>
      <c r="L133" s="196"/>
    </row>
    <row r="134" spans="1:12" x14ac:dyDescent="0.25">
      <c r="A134" s="196"/>
      <c r="B134" s="196"/>
      <c r="C134" s="196"/>
      <c r="D134" s="196"/>
      <c r="E134" s="196"/>
      <c r="F134" s="196"/>
      <c r="G134" s="196"/>
      <c r="H134" s="196"/>
      <c r="I134" s="196"/>
      <c r="J134" s="196"/>
      <c r="K134" s="196"/>
      <c r="L134" s="196"/>
    </row>
    <row r="135" spans="1:12" x14ac:dyDescent="0.25">
      <c r="A135" s="196"/>
      <c r="B135" s="196"/>
      <c r="C135" s="196"/>
      <c r="D135" s="196"/>
      <c r="E135" s="196"/>
      <c r="F135" s="196"/>
      <c r="G135" s="196"/>
      <c r="H135" s="196"/>
      <c r="I135" s="196"/>
      <c r="J135" s="196"/>
      <c r="K135" s="196"/>
      <c r="L135" s="196"/>
    </row>
    <row r="136" spans="1:12" ht="15.75" x14ac:dyDescent="0.25">
      <c r="A136" s="200" t="str">
        <f>+'9- VALIDACIÓN'!B38</f>
        <v>4. Menciona las oportunidades de mejora del producto o servicio evidenciadas con las herramientas de validación utilizadas.</v>
      </c>
      <c r="B136" s="200"/>
      <c r="C136" s="200"/>
      <c r="D136" s="200"/>
      <c r="E136" s="200"/>
      <c r="F136" s="200"/>
      <c r="G136" s="200"/>
      <c r="H136" s="200"/>
      <c r="I136" s="200"/>
      <c r="J136" s="200"/>
      <c r="K136" s="200"/>
      <c r="L136" s="200"/>
    </row>
    <row r="137" spans="1:12" x14ac:dyDescent="0.25">
      <c r="A137" s="196" t="str">
        <f>+'9- VALIDACIÓN'!B39</f>
        <v>1. El mercado de los accesorios en arte manual y novedades tecnológicas de bajo costo, son muy valorados en la región. 2. La Cultura Caribe es básicamente celebración por lo que siempre es indispensable contar con detalle de bajo costo, de adquisición inmediata y que refleje el carácer y la personalidad de quien lo brinda, por lo que el catálogo de productos que ofrece Stranger Things es ideal para esas ocasiones especiales. 3, Se debe realizar una muy buena tienda física que atraiga la atención del cliente, que sea innovadora y refleje el gusto por lo No Común, 4. Se debe estar al dia con las novedades tecnológicas, el manejo de plataformas de comercio y alianzas con FinTech. 5. Se debe contra con excelente sistema de entregas y con Stocks suficiente para cubrir la demanda sobre todo en fechas especiales.</v>
      </c>
      <c r="B137" s="196"/>
      <c r="C137" s="196"/>
      <c r="D137" s="196"/>
      <c r="E137" s="196"/>
      <c r="F137" s="196"/>
      <c r="G137" s="196"/>
      <c r="H137" s="196"/>
      <c r="I137" s="196"/>
      <c r="J137" s="196"/>
      <c r="K137" s="196"/>
      <c r="L137" s="196"/>
    </row>
    <row r="138" spans="1:12" x14ac:dyDescent="0.25">
      <c r="A138" s="196"/>
      <c r="B138" s="196"/>
      <c r="C138" s="196"/>
      <c r="D138" s="196"/>
      <c r="E138" s="196"/>
      <c r="F138" s="196"/>
      <c r="G138" s="196"/>
      <c r="H138" s="196"/>
      <c r="I138" s="196"/>
      <c r="J138" s="196"/>
      <c r="K138" s="196"/>
      <c r="L138" s="196"/>
    </row>
    <row r="139" spans="1:12" x14ac:dyDescent="0.25">
      <c r="A139" s="196"/>
      <c r="B139" s="196"/>
      <c r="C139" s="196"/>
      <c r="D139" s="196"/>
      <c r="E139" s="196"/>
      <c r="F139" s="196"/>
      <c r="G139" s="196"/>
      <c r="H139" s="196"/>
      <c r="I139" s="196"/>
      <c r="J139" s="196"/>
      <c r="K139" s="196"/>
      <c r="L139" s="196"/>
    </row>
    <row r="140" spans="1:12" x14ac:dyDescent="0.25">
      <c r="A140" s="196"/>
      <c r="B140" s="196"/>
      <c r="C140" s="196"/>
      <c r="D140" s="196"/>
      <c r="E140" s="196"/>
      <c r="F140" s="196"/>
      <c r="G140" s="196"/>
      <c r="H140" s="196"/>
      <c r="I140" s="196"/>
      <c r="J140" s="196"/>
      <c r="K140" s="196"/>
      <c r="L140" s="196"/>
    </row>
    <row r="141" spans="1:12" x14ac:dyDescent="0.25">
      <c r="A141" s="196"/>
      <c r="B141" s="196"/>
      <c r="C141" s="196"/>
      <c r="D141" s="196"/>
      <c r="E141" s="196"/>
      <c r="F141" s="196"/>
      <c r="G141" s="196"/>
      <c r="H141" s="196"/>
      <c r="I141" s="196"/>
      <c r="J141" s="196"/>
      <c r="K141" s="196"/>
      <c r="L141" s="196"/>
    </row>
    <row r="142" spans="1:12" x14ac:dyDescent="0.25">
      <c r="A142" s="196"/>
      <c r="B142" s="196"/>
      <c r="C142" s="196"/>
      <c r="D142" s="196"/>
      <c r="E142" s="196"/>
      <c r="F142" s="196"/>
      <c r="G142" s="196"/>
      <c r="H142" s="196"/>
      <c r="I142" s="196"/>
      <c r="J142" s="196"/>
      <c r="K142" s="196"/>
      <c r="L142" s="196"/>
    </row>
    <row r="143" spans="1:12" ht="15.75" x14ac:dyDescent="0.25">
      <c r="A143" s="200" t="str">
        <f>+'9- VALIDACIÓN'!B46</f>
        <v>5. Menciona el precio de venta estimado de cada uno de tus productos o servicios</v>
      </c>
      <c r="B143" s="200"/>
      <c r="C143" s="200"/>
      <c r="D143" s="200"/>
      <c r="E143" s="200"/>
      <c r="F143" s="200"/>
      <c r="G143" s="200"/>
      <c r="H143" s="200"/>
      <c r="I143" s="200"/>
      <c r="J143" s="200"/>
      <c r="K143" s="200"/>
      <c r="L143" s="200"/>
    </row>
    <row r="144" spans="1:12" x14ac:dyDescent="0.25">
      <c r="A144" s="196" t="str">
        <f>+'9- VALIDACIÓN'!B47</f>
        <v>Accesorios en todo tipo de materiales: Top Blusa tejido en Crochet con perlería /Herrería: $65.000  / Llaveros: $14.000  / Turbantes: $20.000 / Organizadores de Maquillaje: $35.000
Gps Tracker: $120.000, Smart watch: $94.000, Lámpara con luces led para niños: /$55.000, Barra de sonido inalámbrica: $60.000, robot aspiradora inteligente: $149.900, tira de luces leds: /$178.900
Accesorios Decorados en Pedrería y/o Herrajes: Bolsos: $60.000, gorras: $30.000, viseras: $35.000, moñas: $15.000  vinchas: $ 15.000, cintillos: $15.000, adornos para tarjetas de invitación: $10.000, aretes: $20.000, pulseras: $15.000, pavitas: $30.000</v>
      </c>
      <c r="B144" s="196"/>
      <c r="C144" s="196"/>
      <c r="D144" s="196"/>
      <c r="E144" s="196"/>
      <c r="F144" s="196"/>
      <c r="G144" s="196"/>
      <c r="H144" s="196"/>
      <c r="I144" s="196"/>
      <c r="J144" s="196"/>
      <c r="K144" s="196"/>
      <c r="L144" s="196"/>
    </row>
    <row r="145" spans="1:12" x14ac:dyDescent="0.25">
      <c r="A145" s="196"/>
      <c r="B145" s="196"/>
      <c r="C145" s="196"/>
      <c r="D145" s="196"/>
      <c r="E145" s="196"/>
      <c r="F145" s="196"/>
      <c r="G145" s="196"/>
      <c r="H145" s="196"/>
      <c r="I145" s="196"/>
      <c r="J145" s="196"/>
      <c r="K145" s="196"/>
      <c r="L145" s="196"/>
    </row>
    <row r="146" spans="1:12" x14ac:dyDescent="0.25">
      <c r="A146" s="196"/>
      <c r="B146" s="196"/>
      <c r="C146" s="196"/>
      <c r="D146" s="196"/>
      <c r="E146" s="196"/>
      <c r="F146" s="196"/>
      <c r="G146" s="196"/>
      <c r="H146" s="196"/>
      <c r="I146" s="196"/>
      <c r="J146" s="196"/>
      <c r="K146" s="196"/>
      <c r="L146" s="196"/>
    </row>
    <row r="147" spans="1:12" x14ac:dyDescent="0.25">
      <c r="A147" s="196"/>
      <c r="B147" s="196"/>
      <c r="C147" s="196"/>
      <c r="D147" s="196"/>
      <c r="E147" s="196"/>
      <c r="F147" s="196"/>
      <c r="G147" s="196"/>
      <c r="H147" s="196"/>
      <c r="I147" s="196"/>
      <c r="J147" s="196"/>
      <c r="K147" s="196"/>
      <c r="L147" s="196"/>
    </row>
    <row r="148" spans="1:12" x14ac:dyDescent="0.25">
      <c r="A148" s="196"/>
      <c r="B148" s="196"/>
      <c r="C148" s="196"/>
      <c r="D148" s="196"/>
      <c r="E148" s="196"/>
      <c r="F148" s="196"/>
      <c r="G148" s="196"/>
      <c r="H148" s="196"/>
      <c r="I148" s="196"/>
      <c r="J148" s="196"/>
      <c r="K148" s="196"/>
      <c r="L148" s="196"/>
    </row>
    <row r="149" spans="1:12" x14ac:dyDescent="0.25">
      <c r="A149" s="196"/>
      <c r="B149" s="196"/>
      <c r="C149" s="196"/>
      <c r="D149" s="196"/>
      <c r="E149" s="196"/>
      <c r="F149" s="196"/>
      <c r="G149" s="196"/>
      <c r="H149" s="196"/>
      <c r="I149" s="196"/>
      <c r="J149" s="196"/>
      <c r="K149" s="196"/>
      <c r="L149" s="196"/>
    </row>
    <row r="150" spans="1:12" ht="15.75" x14ac:dyDescent="0.25">
      <c r="A150" s="200" t="str">
        <f>+'9- VALIDACIÓN'!B54</f>
        <v>6. Cuál es el avance técnico, comercial y legal a la fecha, de tu modelo de negocio</v>
      </c>
      <c r="B150" s="200"/>
      <c r="C150" s="200"/>
      <c r="D150" s="200"/>
      <c r="E150" s="200"/>
      <c r="F150" s="200"/>
      <c r="G150" s="200"/>
      <c r="H150" s="200"/>
      <c r="I150" s="200"/>
      <c r="J150" s="200"/>
      <c r="K150" s="200"/>
      <c r="L150" s="200"/>
    </row>
    <row r="151" spans="1:12" x14ac:dyDescent="0.25">
      <c r="A151" s="196" t="str">
        <f>+'9- VALIDACIÓN'!B55</f>
        <v>Este emprendimiento se encuentra en fase de Construcción del Plan de Negocios</v>
      </c>
      <c r="B151" s="196"/>
      <c r="C151" s="196"/>
      <c r="D151" s="196"/>
      <c r="E151" s="196"/>
      <c r="F151" s="196"/>
      <c r="G151" s="196"/>
      <c r="H151" s="196"/>
      <c r="I151" s="196"/>
      <c r="J151" s="196"/>
      <c r="K151" s="196"/>
      <c r="L151" s="196"/>
    </row>
    <row r="152" spans="1:12" x14ac:dyDescent="0.25">
      <c r="A152" s="196"/>
      <c r="B152" s="196"/>
      <c r="C152" s="196"/>
      <c r="D152" s="196"/>
      <c r="E152" s="196"/>
      <c r="F152" s="196"/>
      <c r="G152" s="196"/>
      <c r="H152" s="196"/>
      <c r="I152" s="196"/>
      <c r="J152" s="196"/>
      <c r="K152" s="196"/>
      <c r="L152" s="196"/>
    </row>
    <row r="153" spans="1:12" x14ac:dyDescent="0.25">
      <c r="A153" s="196"/>
      <c r="B153" s="196"/>
      <c r="C153" s="196"/>
      <c r="D153" s="196"/>
      <c r="E153" s="196"/>
      <c r="F153" s="196"/>
      <c r="G153" s="196"/>
      <c r="H153" s="196"/>
      <c r="I153" s="196"/>
      <c r="J153" s="196"/>
      <c r="K153" s="196"/>
      <c r="L153" s="196"/>
    </row>
    <row r="154" spans="1:12" x14ac:dyDescent="0.25">
      <c r="A154" s="196"/>
      <c r="B154" s="196"/>
      <c r="C154" s="196"/>
      <c r="D154" s="196"/>
      <c r="E154" s="196"/>
      <c r="F154" s="196"/>
      <c r="G154" s="196"/>
      <c r="H154" s="196"/>
      <c r="I154" s="196"/>
      <c r="J154" s="196"/>
      <c r="K154" s="196"/>
      <c r="L154" s="196"/>
    </row>
    <row r="155" spans="1:12" x14ac:dyDescent="0.25">
      <c r="A155" s="196"/>
      <c r="B155" s="196"/>
      <c r="C155" s="196"/>
      <c r="D155" s="196"/>
      <c r="E155" s="196"/>
      <c r="F155" s="196"/>
      <c r="G155" s="196"/>
      <c r="H155" s="196"/>
      <c r="I155" s="196"/>
      <c r="J155" s="196"/>
      <c r="K155" s="196"/>
      <c r="L155" s="196"/>
    </row>
    <row r="156" spans="1:12" x14ac:dyDescent="0.25">
      <c r="A156" s="196"/>
      <c r="B156" s="196"/>
      <c r="C156" s="196"/>
      <c r="D156" s="196"/>
      <c r="E156" s="196"/>
      <c r="F156" s="196"/>
      <c r="G156" s="196"/>
      <c r="H156" s="196"/>
      <c r="I156" s="196"/>
      <c r="J156" s="196"/>
      <c r="K156" s="196"/>
      <c r="L156" s="196"/>
    </row>
    <row r="162" spans="1:9" ht="16.5" x14ac:dyDescent="0.3">
      <c r="A162" s="201" t="str">
        <f>+'10- LAS CIFRAS'!B9</f>
        <v>INVERSIONES FIJAS</v>
      </c>
      <c r="B162" s="201"/>
      <c r="C162" s="119"/>
      <c r="D162" s="119"/>
      <c r="E162" s="119"/>
      <c r="F162" s="119"/>
      <c r="G162" s="116"/>
      <c r="H162" s="116"/>
      <c r="I162" s="116"/>
    </row>
    <row r="163" spans="1:9" ht="51.75" customHeight="1" x14ac:dyDescent="0.3">
      <c r="A163" s="130" t="str">
        <f>+'10- LAS CIFRAS'!B10</f>
        <v>Categoría 
(Elige de la lista desplegable)</v>
      </c>
      <c r="B163" s="130" t="str">
        <f>+'10- LAS CIFRAS'!C10</f>
        <v>Elemento
(Especificar el elemento)</v>
      </c>
      <c r="C163" s="130" t="str">
        <f>+'10- LAS CIFRAS'!D10</f>
        <v>Valor unitario</v>
      </c>
      <c r="D163" s="130" t="str">
        <f>+'10- LAS CIFRAS'!E10</f>
        <v>Cantidad</v>
      </c>
      <c r="E163" s="130" t="str">
        <f>+'10- LAS CIFRAS'!F10</f>
        <v>Valor Total</v>
      </c>
      <c r="F163" s="130" t="str">
        <f>+'10- LAS CIFRAS'!G10</f>
        <v>Aportado por
(Colocar  Fondo Emprender cuando sea el caso)</v>
      </c>
      <c r="G163" s="117"/>
      <c r="H163" s="116"/>
      <c r="I163" s="116"/>
    </row>
    <row r="164" spans="1:9" ht="16.5" x14ac:dyDescent="0.3">
      <c r="A164" s="131" t="str">
        <f>+'10- LAS CIFRAS'!B11</f>
        <v>Muebles y Enseres</v>
      </c>
      <c r="B164" s="131" t="str">
        <f>+'10- LAS CIFRAS'!C11</f>
        <v>VITRINAS</v>
      </c>
      <c r="C164" s="132">
        <f>+'10- LAS CIFRAS'!D11</f>
        <v>500000</v>
      </c>
      <c r="D164" s="131">
        <f>+'10- LAS CIFRAS'!E11</f>
        <v>5</v>
      </c>
      <c r="E164" s="132">
        <f>+'10- LAS CIFRAS'!F11</f>
        <v>2500000</v>
      </c>
      <c r="F164" s="131" t="str">
        <f>+'10- LAS CIFRAS'!G11</f>
        <v>Aporte Emprendedor</v>
      </c>
      <c r="G164" s="116"/>
      <c r="H164" s="116"/>
      <c r="I164" s="116"/>
    </row>
    <row r="165" spans="1:9" ht="16.5" x14ac:dyDescent="0.3">
      <c r="A165" s="131" t="str">
        <f>+'10- LAS CIFRAS'!B12</f>
        <v>Muebles y Enseres</v>
      </c>
      <c r="B165" s="131" t="str">
        <f>+'10- LAS CIFRAS'!C12</f>
        <v>JUEGO DE SILLAS Y MESA</v>
      </c>
      <c r="C165" s="132">
        <f>+'10- LAS CIFRAS'!D12</f>
        <v>600000</v>
      </c>
      <c r="D165" s="131">
        <f>+'10- LAS CIFRAS'!E12</f>
        <v>2</v>
      </c>
      <c r="E165" s="132">
        <f>+'10- LAS CIFRAS'!F12</f>
        <v>1200000</v>
      </c>
      <c r="F165" s="131" t="str">
        <f>+'10- LAS CIFRAS'!G12</f>
        <v>Fondo Emprender</v>
      </c>
      <c r="G165" s="116"/>
      <c r="H165" s="116"/>
      <c r="I165" s="116"/>
    </row>
    <row r="166" spans="1:9" ht="31.5" x14ac:dyDescent="0.3">
      <c r="A166" s="133" t="str">
        <f>+'10- LAS CIFRAS'!B13</f>
        <v>Maquinaria y Equipo</v>
      </c>
      <c r="B166" s="131" t="str">
        <f>+'10- LAS CIFRAS'!C13</f>
        <v>MAQUINA DE COSER Y FILETIADORA</v>
      </c>
      <c r="C166" s="132">
        <f>+'10- LAS CIFRAS'!D13</f>
        <v>2000000</v>
      </c>
      <c r="D166" s="131">
        <f>+'10- LAS CIFRAS'!E13</f>
        <v>4</v>
      </c>
      <c r="E166" s="132">
        <f>+'10- LAS CIFRAS'!F13</f>
        <v>8000000</v>
      </c>
      <c r="F166" s="131" t="str">
        <f>+'10- LAS CIFRAS'!G13</f>
        <v>Fondo Emprender</v>
      </c>
      <c r="G166" s="116"/>
      <c r="H166" s="116"/>
      <c r="I166" s="116"/>
    </row>
    <row r="167" spans="1:9" ht="16.5" x14ac:dyDescent="0.3">
      <c r="A167" s="131" t="str">
        <f>+'10- LAS CIFRAS'!B14</f>
        <v>Muebles y Enseres</v>
      </c>
      <c r="B167" s="131" t="str">
        <f>+'10- LAS CIFRAS'!C14</f>
        <v>ELEMENTO DE COSTURA</v>
      </c>
      <c r="C167" s="132">
        <f>+'10- LAS CIFRAS'!D14</f>
        <v>1000000</v>
      </c>
      <c r="D167" s="131">
        <f>+'10- LAS CIFRAS'!E14</f>
        <v>2</v>
      </c>
      <c r="E167" s="132">
        <f>+'10- LAS CIFRAS'!F14</f>
        <v>2000000</v>
      </c>
      <c r="F167" s="131" t="str">
        <f>+'10- LAS CIFRAS'!G14</f>
        <v>Fondo Emprender</v>
      </c>
      <c r="G167" s="116"/>
      <c r="H167" s="116"/>
      <c r="I167" s="116"/>
    </row>
    <row r="168" spans="1:9" ht="16.5" x14ac:dyDescent="0.3">
      <c r="A168" s="131" t="str">
        <f>+'10- LAS CIFRAS'!B15</f>
        <v>Muebles y Enseres</v>
      </c>
      <c r="B168" s="131" t="str">
        <f>+'10- LAS CIFRAS'!C15</f>
        <v>ESTANTES</v>
      </c>
      <c r="C168" s="132">
        <f>+'10- LAS CIFRAS'!D15</f>
        <v>500000</v>
      </c>
      <c r="D168" s="131">
        <f>+'10- LAS CIFRAS'!E15</f>
        <v>3</v>
      </c>
      <c r="E168" s="132">
        <f>+'10- LAS CIFRAS'!F15</f>
        <v>1500000</v>
      </c>
      <c r="F168" s="131" t="str">
        <f>+'10- LAS CIFRAS'!G15</f>
        <v>Fondo Emprender</v>
      </c>
      <c r="G168" s="116"/>
      <c r="H168" s="116"/>
      <c r="I168" s="116"/>
    </row>
    <row r="169" spans="1:9" ht="16.5" x14ac:dyDescent="0.3">
      <c r="A169" s="131" t="str">
        <f>+'10- LAS CIFRAS'!B16</f>
        <v>Equipos Comunicaciones, Cómputo y Herramientas</v>
      </c>
      <c r="B169" s="131" t="str">
        <f>+'10- LAS CIFRAS'!C16</f>
        <v xml:space="preserve">COMPUTADOR </v>
      </c>
      <c r="C169" s="132">
        <f>+'10- LAS CIFRAS'!D16</f>
        <v>4600000</v>
      </c>
      <c r="D169" s="131">
        <f>+'10- LAS CIFRAS'!E16</f>
        <v>1</v>
      </c>
      <c r="E169" s="132">
        <f>+'10- LAS CIFRAS'!F16</f>
        <v>4600000</v>
      </c>
      <c r="F169" s="131" t="str">
        <f>+'10- LAS CIFRAS'!G16</f>
        <v>Fondo Emprender</v>
      </c>
      <c r="G169" s="116"/>
      <c r="H169" s="116"/>
      <c r="I169" s="116"/>
    </row>
    <row r="170" spans="1:9" ht="16.5" x14ac:dyDescent="0.3">
      <c r="A170" s="131" t="str">
        <f>+'10- LAS CIFRAS'!B17</f>
        <v>Equipos Comunicaciones, Cómputo y Herramientas</v>
      </c>
      <c r="B170" s="131" t="str">
        <f>+'10- LAS CIFRAS'!C17</f>
        <v xml:space="preserve">IMPRESORA MULTIFUNSIONAL </v>
      </c>
      <c r="C170" s="132">
        <f>+'10- LAS CIFRAS'!D17</f>
        <v>2000000</v>
      </c>
      <c r="D170" s="131">
        <f>+'10- LAS CIFRAS'!E17</f>
        <v>1</v>
      </c>
      <c r="E170" s="132">
        <f>+'10- LAS CIFRAS'!F17</f>
        <v>2000000</v>
      </c>
      <c r="F170" s="131" t="str">
        <f>+'10- LAS CIFRAS'!G17</f>
        <v>Fondo Emprender</v>
      </c>
      <c r="G170" s="116"/>
      <c r="H170" s="116"/>
      <c r="I170" s="116"/>
    </row>
    <row r="171" spans="1:9" ht="16.5" x14ac:dyDescent="0.3">
      <c r="A171" s="131" t="str">
        <f>+'10- LAS CIFRAS'!B18</f>
        <v>Muebles y Enseres</v>
      </c>
      <c r="B171" s="131" t="str">
        <f>+'10- LAS CIFRAS'!C18</f>
        <v xml:space="preserve">CELULAR  EMPRESARIAL </v>
      </c>
      <c r="C171" s="132">
        <f>+'10- LAS CIFRAS'!D18</f>
        <v>2000000</v>
      </c>
      <c r="D171" s="131">
        <f>+'10- LAS CIFRAS'!E18</f>
        <v>1</v>
      </c>
      <c r="E171" s="132">
        <f>+'10- LAS CIFRAS'!F18</f>
        <v>2000000</v>
      </c>
      <c r="F171" s="131" t="str">
        <f>+'10- LAS CIFRAS'!G18</f>
        <v>Fondo Emprender</v>
      </c>
      <c r="G171" s="116"/>
      <c r="H171" s="116"/>
      <c r="I171" s="116"/>
    </row>
    <row r="172" spans="1:9" ht="16.5" x14ac:dyDescent="0.3">
      <c r="A172" s="131" t="str">
        <f>+'10- LAS CIFRAS'!B19</f>
        <v>Equipo de Transporte y Carga</v>
      </c>
      <c r="B172" s="131" t="str">
        <f>+'10- LAS CIFRAS'!C19</f>
        <v>MOTOCICLETA</v>
      </c>
      <c r="C172" s="132">
        <f>+'10- LAS CIFRAS'!D19</f>
        <v>8500000</v>
      </c>
      <c r="D172" s="131">
        <f>+'10- LAS CIFRAS'!E19</f>
        <v>1</v>
      </c>
      <c r="E172" s="132">
        <f>+'10- LAS CIFRAS'!F19</f>
        <v>8500000</v>
      </c>
      <c r="F172" s="131" t="str">
        <f>+'10- LAS CIFRAS'!G19</f>
        <v>Fondo Emprender</v>
      </c>
      <c r="G172" s="116"/>
      <c r="H172" s="116"/>
      <c r="I172" s="116"/>
    </row>
    <row r="173" spans="1:9" ht="16.5" x14ac:dyDescent="0.3">
      <c r="A173" s="122"/>
      <c r="B173" s="122"/>
      <c r="C173" s="123"/>
      <c r="D173" s="122"/>
      <c r="E173" s="120">
        <f>+'10- LAS CIFRAS'!F20</f>
        <v>32300000</v>
      </c>
      <c r="F173" s="122"/>
      <c r="G173" s="116"/>
      <c r="H173" s="116"/>
      <c r="I173" s="116"/>
    </row>
    <row r="174" spans="1:9" ht="16.5" x14ac:dyDescent="0.3">
      <c r="A174" s="202" t="str">
        <f>+'10- LAS CIFRAS'!B21</f>
        <v>INVERSIONES DIFERIDAS</v>
      </c>
      <c r="B174" s="202"/>
      <c r="C174" s="119"/>
      <c r="D174" s="119"/>
      <c r="E174" s="119"/>
      <c r="F174" s="119"/>
      <c r="G174" s="116"/>
      <c r="H174" s="116"/>
      <c r="I174" s="116"/>
    </row>
    <row r="175" spans="1:9" ht="46.5" x14ac:dyDescent="0.3">
      <c r="A175" s="130" t="str">
        <f>+'10- LAS CIFRAS'!B22</f>
        <v>Categoría 
(Elige de la lista desplegable)</v>
      </c>
      <c r="B175" s="130" t="str">
        <f>+'10- LAS CIFRAS'!C22</f>
        <v>Elemento
(Especificar el elemento)</v>
      </c>
      <c r="C175" s="130" t="str">
        <f>+'10- LAS CIFRAS'!D22</f>
        <v>Valor unitario</v>
      </c>
      <c r="D175" s="130" t="str">
        <f>+'10- LAS CIFRAS'!E22</f>
        <v>Cantidad</v>
      </c>
      <c r="E175" s="130" t="str">
        <f>+'10- LAS CIFRAS'!F22</f>
        <v>Valor Total</v>
      </c>
      <c r="F175" s="130" t="str">
        <f>+'10- LAS CIFRAS'!G22</f>
        <v>Aportado por
(Colocar  Fondo Emprender cuando sea el caso)</v>
      </c>
      <c r="G175" s="116"/>
      <c r="H175" s="116"/>
      <c r="I175" s="116"/>
    </row>
    <row r="176" spans="1:9" ht="15.75" x14ac:dyDescent="0.25">
      <c r="A176" s="130" t="str">
        <f>+'10- LAS CIFRAS'!B23</f>
        <v>Matrícula Mercantil</v>
      </c>
      <c r="B176" s="130" t="str">
        <f>+'10- LAS CIFRAS'!C23</f>
        <v xml:space="preserve">inscripcion </v>
      </c>
      <c r="C176" s="132">
        <f>+'10- LAS CIFRAS'!D23</f>
        <v>340000</v>
      </c>
      <c r="D176" s="130">
        <f>+'10- LAS CIFRAS'!E23</f>
        <v>1</v>
      </c>
      <c r="E176" s="132">
        <f>+'10- LAS CIFRAS'!F23</f>
        <v>340000</v>
      </c>
      <c r="F176" s="130" t="str">
        <f>+'10- LAS CIFRAS'!G23</f>
        <v>Fondo Emprender</v>
      </c>
    </row>
    <row r="177" spans="1:6" ht="15.75" x14ac:dyDescent="0.25">
      <c r="A177" s="130" t="str">
        <f>+'10- LAS CIFRAS'!B24</f>
        <v>Arrendamientos</v>
      </c>
      <c r="B177" s="130" t="str">
        <f>+'10- LAS CIFRAS'!C24</f>
        <v xml:space="preserve">Local </v>
      </c>
      <c r="C177" s="132">
        <f>+'10- LAS CIFRAS'!D24</f>
        <v>800000</v>
      </c>
      <c r="D177" s="130">
        <f>+'10- LAS CIFRAS'!E24</f>
        <v>12</v>
      </c>
      <c r="E177" s="132">
        <f>+'10- LAS CIFRAS'!F24</f>
        <v>9600000</v>
      </c>
      <c r="F177" s="130" t="str">
        <f>+'10- LAS CIFRAS'!G24</f>
        <v>Fondo Emprender</v>
      </c>
    </row>
    <row r="178" spans="1:6" ht="15.75" x14ac:dyDescent="0.25">
      <c r="A178" s="130" t="str">
        <f>+'10- LAS CIFRAS'!B25</f>
        <v>Servicios Públicos</v>
      </c>
      <c r="B178" s="130" t="str">
        <f>+'10- LAS CIFRAS'!C25</f>
        <v>internet</v>
      </c>
      <c r="C178" s="132">
        <f>+'10- LAS CIFRAS'!D25</f>
        <v>150000</v>
      </c>
      <c r="D178" s="130">
        <f>+'10- LAS CIFRAS'!E25</f>
        <v>12</v>
      </c>
      <c r="E178" s="132">
        <f>+'10- LAS CIFRAS'!F25</f>
        <v>1800000</v>
      </c>
      <c r="F178" s="130" t="str">
        <f>+'10- LAS CIFRAS'!G25</f>
        <v>Fondo Emprender</v>
      </c>
    </row>
    <row r="179" spans="1:6" ht="15.75" x14ac:dyDescent="0.25">
      <c r="A179" s="130" t="str">
        <f>+'10- LAS CIFRAS'!B26</f>
        <v>Servicios Públicos</v>
      </c>
      <c r="B179" s="130" t="str">
        <f>+'10- LAS CIFRAS'!C26</f>
        <v xml:space="preserve">Energia </v>
      </c>
      <c r="C179" s="132">
        <f>+'10- LAS CIFRAS'!D26</f>
        <v>300000</v>
      </c>
      <c r="D179" s="130">
        <f>+'10- LAS CIFRAS'!E26</f>
        <v>12</v>
      </c>
      <c r="E179" s="132">
        <f>+'10- LAS CIFRAS'!F26</f>
        <v>3600000</v>
      </c>
      <c r="F179" s="130" t="str">
        <f>+'10- LAS CIFRAS'!G26</f>
        <v>Fondo Emprender</v>
      </c>
    </row>
    <row r="180" spans="1:6" ht="15.75" x14ac:dyDescent="0.25">
      <c r="A180" s="130" t="str">
        <f>+'10- LAS CIFRAS'!B27</f>
        <v>Publicidad y Mercadeo</v>
      </c>
      <c r="B180" s="130" t="str">
        <f>+'10- LAS CIFRAS'!C27</f>
        <v>publicidad, pagina web</v>
      </c>
      <c r="C180" s="132">
        <f>+'10- LAS CIFRAS'!D27</f>
        <v>1150000</v>
      </c>
      <c r="D180" s="130">
        <f>+'10- LAS CIFRAS'!E27</f>
        <v>12</v>
      </c>
      <c r="E180" s="132">
        <f>+'10- LAS CIFRAS'!F27</f>
        <v>13800000</v>
      </c>
      <c r="F180" s="130" t="str">
        <f>+'10- LAS CIFRAS'!G27</f>
        <v>Fondo Emprender</v>
      </c>
    </row>
    <row r="181" spans="1:6" ht="15.75" x14ac:dyDescent="0.25">
      <c r="A181" s="130" t="str">
        <f>+'10- LAS CIFRAS'!B28</f>
        <v>Honorarios</v>
      </c>
      <c r="B181" s="130" t="str">
        <f>+'10- LAS CIFRAS'!C28</f>
        <v xml:space="preserve">talento Hunano </v>
      </c>
      <c r="C181" s="132">
        <f>+'10- LAS CIFRAS'!D28</f>
        <v>2600000</v>
      </c>
      <c r="D181" s="130">
        <f>+'10- LAS CIFRAS'!E28</f>
        <v>12</v>
      </c>
      <c r="E181" s="132">
        <f>+'10- LAS CIFRAS'!F28</f>
        <v>31200000</v>
      </c>
      <c r="F181" s="130" t="str">
        <f>+'10- LAS CIFRAS'!G28</f>
        <v>Aporte Emprendedor</v>
      </c>
    </row>
    <row r="182" spans="1:6" ht="30.75" x14ac:dyDescent="0.25">
      <c r="A182" s="130" t="str">
        <f>+'10- LAS CIFRAS'!B29</f>
        <v>Seguro Todo Riesgo</v>
      </c>
      <c r="B182" s="130" t="str">
        <f>+'10- LAS CIFRAS'!C29</f>
        <v>seguro</v>
      </c>
      <c r="C182" s="132">
        <f>+'10- LAS CIFRAS'!D29</f>
        <v>360000</v>
      </c>
      <c r="D182" s="130">
        <f>+'10- LAS CIFRAS'!E29</f>
        <v>1</v>
      </c>
      <c r="E182" s="132">
        <f>+'10- LAS CIFRAS'!F29</f>
        <v>360000</v>
      </c>
      <c r="F182" s="130" t="str">
        <f>+'10- LAS CIFRAS'!G29</f>
        <v>Aporte Emprendedor</v>
      </c>
    </row>
    <row r="183" spans="1:6" ht="15.75" x14ac:dyDescent="0.25">
      <c r="A183" s="121"/>
      <c r="B183" s="121"/>
      <c r="C183" s="123"/>
      <c r="D183" s="121"/>
      <c r="E183" s="120">
        <f>+'10- LAS CIFRAS'!F30</f>
        <v>60700000</v>
      </c>
      <c r="F183" s="121"/>
    </row>
    <row r="184" spans="1:6" ht="30.75" x14ac:dyDescent="0.25">
      <c r="A184" s="124" t="str">
        <f>+'10- LAS CIFRAS'!B32</f>
        <v>VALOR TOTAL PROYECTO</v>
      </c>
      <c r="B184" s="125">
        <f>+'10- LAS CIFRAS'!C32</f>
        <v>93000000</v>
      </c>
      <c r="C184" s="134"/>
      <c r="D184" s="135"/>
      <c r="E184" s="135"/>
      <c r="F184" s="135"/>
    </row>
    <row r="185" spans="1:6" ht="15.75" x14ac:dyDescent="0.25">
      <c r="A185" s="119"/>
      <c r="B185" s="119"/>
      <c r="C185" s="119"/>
      <c r="D185" s="119"/>
      <c r="E185" s="119"/>
      <c r="F185" s="119"/>
    </row>
    <row r="186" spans="1:6" ht="15.75" x14ac:dyDescent="0.25">
      <c r="A186" s="124" t="str" cm="1">
        <f t="array" ref="A186:A187">+PROYECCIÓN!B32:B33</f>
        <v>TIR</v>
      </c>
      <c r="B186" s="119"/>
      <c r="C186" s="119"/>
      <c r="D186" s="119"/>
      <c r="E186" s="119"/>
      <c r="F186" s="119"/>
    </row>
    <row r="187" spans="1:6" ht="15.75" x14ac:dyDescent="0.25">
      <c r="A187" s="126">
        <v>0.10495797905734627</v>
      </c>
      <c r="B187" s="119"/>
      <c r="C187" s="119"/>
      <c r="D187" s="119"/>
      <c r="E187" s="119"/>
      <c r="F187" s="119"/>
    </row>
    <row r="193" spans="1:10" ht="15.75" x14ac:dyDescent="0.25">
      <c r="A193" s="130" t="str">
        <f>+'11- EQUIPO DE TRABAJO'!B10</f>
        <v>Cargo 1:</v>
      </c>
      <c r="B193" s="198" t="str">
        <f>+'11- EQUIPO DE TRABAJO'!E10</f>
        <v>Gerente General</v>
      </c>
      <c r="C193" s="198"/>
      <c r="D193" s="198"/>
      <c r="E193" s="198"/>
      <c r="F193" s="198"/>
      <c r="G193" s="198"/>
      <c r="H193" s="198"/>
      <c r="I193" s="198"/>
      <c r="J193" s="198"/>
    </row>
    <row r="194" spans="1:10" ht="15.75" x14ac:dyDescent="0.25">
      <c r="A194" s="130" t="str">
        <f>+'11- EQUIPO DE TRABAJO'!B15</f>
        <v>Cargo 2:</v>
      </c>
      <c r="B194" s="198" t="str">
        <f>+'11- EQUIPO DE TRABAJO'!E15</f>
        <v>Artesana Experta en Accesorios personales</v>
      </c>
      <c r="C194" s="198"/>
      <c r="D194" s="198"/>
      <c r="E194" s="198"/>
      <c r="F194" s="198"/>
      <c r="G194" s="198"/>
      <c r="H194" s="198"/>
      <c r="I194" s="198"/>
      <c r="J194" s="198"/>
    </row>
    <row r="195" spans="1:10" ht="15.75" x14ac:dyDescent="0.25">
      <c r="A195" s="130" t="str">
        <f>+'11- EQUIPO DE TRABAJO'!B20</f>
        <v>Cargo 3:</v>
      </c>
      <c r="B195" s="198" t="str">
        <f>+'11- EQUIPO DE TRABAJO'!E20</f>
        <v>Artesana Experta en Personalización de Espacios (Hogar, lugar de trabajo, vehículo, etc)</v>
      </c>
      <c r="C195" s="198"/>
      <c r="D195" s="198"/>
      <c r="E195" s="198"/>
      <c r="F195" s="198"/>
      <c r="G195" s="198"/>
      <c r="H195" s="198"/>
      <c r="I195" s="198"/>
      <c r="J195" s="198"/>
    </row>
    <row r="196" spans="1:10" ht="15.75" x14ac:dyDescent="0.25">
      <c r="A196" s="130" t="str">
        <f>+'11- EQUIPO DE TRABAJO'!B25</f>
        <v>Cargo 4:</v>
      </c>
      <c r="B196" s="198" t="str">
        <f>+'11- EQUIPO DE TRABAJO'!E25</f>
        <v>Técnico en la compra y revisión de novedades tecnológicas de bajo costo</v>
      </c>
      <c r="C196" s="198"/>
      <c r="D196" s="198"/>
      <c r="E196" s="198"/>
      <c r="F196" s="198"/>
      <c r="G196" s="198"/>
      <c r="H196" s="198"/>
      <c r="I196" s="198"/>
      <c r="J196" s="198"/>
    </row>
    <row r="208" spans="1:10" x14ac:dyDescent="0.25">
      <c r="D208" s="197" t="s">
        <v>16</v>
      </c>
      <c r="E208" s="197"/>
      <c r="F208" s="197"/>
      <c r="G208" s="197"/>
    </row>
    <row r="209" spans="4:7" x14ac:dyDescent="0.25">
      <c r="D209" s="197" t="s">
        <v>17</v>
      </c>
      <c r="E209" s="197"/>
      <c r="F209" s="197"/>
      <c r="G209" s="197"/>
    </row>
  </sheetData>
  <sheetProtection algorithmName="SHA-512" hashValue="3WZSxmVGVWlxz/NzHs9Vf+tu7jZ4IbNtig0U78V7pBoz8b811nyv6I6g63fsMflmXDzUsBoPx+6xH03c+X/HZw==" saltValue="W3kNqtuh6H3TG50/cJj9Ew==" spinCount="100000" sheet="1" objects="1" scenarios="1"/>
  <mergeCells count="109">
    <mergeCell ref="E43:G43"/>
    <mergeCell ref="E44:G44"/>
    <mergeCell ref="E45:G45"/>
    <mergeCell ref="E46:G46"/>
    <mergeCell ref="E47:G47"/>
    <mergeCell ref="B46:D46"/>
    <mergeCell ref="H46:J46"/>
    <mergeCell ref="H47:J47"/>
    <mergeCell ref="K42:L42"/>
    <mergeCell ref="K43:L43"/>
    <mergeCell ref="K44:L44"/>
    <mergeCell ref="K45:L45"/>
    <mergeCell ref="K46:L46"/>
    <mergeCell ref="K47:L47"/>
    <mergeCell ref="A66:C66"/>
    <mergeCell ref="D66:E66"/>
    <mergeCell ref="F66:H66"/>
    <mergeCell ref="I66:J66"/>
    <mergeCell ref="A67:C67"/>
    <mergeCell ref="D67:E67"/>
    <mergeCell ref="F67:H67"/>
    <mergeCell ref="I67:J67"/>
    <mergeCell ref="A21:M21"/>
    <mergeCell ref="A26:M26"/>
    <mergeCell ref="A31:M31"/>
    <mergeCell ref="A32:M32"/>
    <mergeCell ref="A33:M33"/>
    <mergeCell ref="A38:M38"/>
    <mergeCell ref="B42:D42"/>
    <mergeCell ref="B43:D43"/>
    <mergeCell ref="B44:D44"/>
    <mergeCell ref="B45:D45"/>
    <mergeCell ref="H42:J42"/>
    <mergeCell ref="H43:J43"/>
    <mergeCell ref="H44:J44"/>
    <mergeCell ref="H45:J45"/>
    <mergeCell ref="B47:D47"/>
    <mergeCell ref="E42:G42"/>
    <mergeCell ref="A70:C70"/>
    <mergeCell ref="D70:E70"/>
    <mergeCell ref="F70:H70"/>
    <mergeCell ref="I70:J70"/>
    <mergeCell ref="A71:C71"/>
    <mergeCell ref="D71:E71"/>
    <mergeCell ref="F71:H71"/>
    <mergeCell ref="I71:J71"/>
    <mergeCell ref="A68:C68"/>
    <mergeCell ref="D68:E68"/>
    <mergeCell ref="F68:H68"/>
    <mergeCell ref="I68:J68"/>
    <mergeCell ref="A69:C69"/>
    <mergeCell ref="D69:E69"/>
    <mergeCell ref="F69:H69"/>
    <mergeCell ref="I69:J69"/>
    <mergeCell ref="A74:C74"/>
    <mergeCell ref="D74:E74"/>
    <mergeCell ref="F74:H74"/>
    <mergeCell ref="I74:J74"/>
    <mergeCell ref="A75:C75"/>
    <mergeCell ref="D75:E75"/>
    <mergeCell ref="F75:H75"/>
    <mergeCell ref="I75:J75"/>
    <mergeCell ref="A72:C72"/>
    <mergeCell ref="D72:E72"/>
    <mergeCell ref="F72:H72"/>
    <mergeCell ref="I72:J72"/>
    <mergeCell ref="A73:C73"/>
    <mergeCell ref="D73:E73"/>
    <mergeCell ref="F73:H73"/>
    <mergeCell ref="I73:J73"/>
    <mergeCell ref="A111:L116"/>
    <mergeCell ref="A117:L117"/>
    <mergeCell ref="A118:L120"/>
    <mergeCell ref="A121:L121"/>
    <mergeCell ref="A83:L88"/>
    <mergeCell ref="A90:L96"/>
    <mergeCell ref="A98:L104"/>
    <mergeCell ref="A76:C76"/>
    <mergeCell ref="D76:E76"/>
    <mergeCell ref="F76:H76"/>
    <mergeCell ref="I76:J76"/>
    <mergeCell ref="A77:C77"/>
    <mergeCell ref="D77:E77"/>
    <mergeCell ref="F77:H77"/>
    <mergeCell ref="I77:J77"/>
    <mergeCell ref="C11:J11"/>
    <mergeCell ref="D208:G208"/>
    <mergeCell ref="D209:G209"/>
    <mergeCell ref="B193:J193"/>
    <mergeCell ref="B194:J194"/>
    <mergeCell ref="B195:J195"/>
    <mergeCell ref="B196:J196"/>
    <mergeCell ref="A11:B11"/>
    <mergeCell ref="A12:B12"/>
    <mergeCell ref="A13:B13"/>
    <mergeCell ref="A14:B14"/>
    <mergeCell ref="C14:J14"/>
    <mergeCell ref="C13:J13"/>
    <mergeCell ref="C12:J12"/>
    <mergeCell ref="A150:L150"/>
    <mergeCell ref="A151:L156"/>
    <mergeCell ref="A162:B162"/>
    <mergeCell ref="A174:B174"/>
    <mergeCell ref="A122:L135"/>
    <mergeCell ref="A136:L136"/>
    <mergeCell ref="A137:L142"/>
    <mergeCell ref="A143:L143"/>
    <mergeCell ref="A144:L149"/>
    <mergeCell ref="A110:L110"/>
  </mergeCells>
  <pageMargins left="0.70866141732283472" right="0.70866141732283472" top="0.74803149606299213" bottom="0.74803149606299213" header="0.31496062992125984" footer="0.31496062992125984"/>
  <pageSetup paperSize="9" scale="4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1:M246"/>
  <sheetViews>
    <sheetView showGridLines="0" topLeftCell="A40" workbookViewId="0">
      <selection activeCell="C44" sqref="C44:J45"/>
    </sheetView>
  </sheetViews>
  <sheetFormatPr baseColWidth="10" defaultColWidth="11.42578125" defaultRowHeight="15" x14ac:dyDescent="0.25"/>
  <cols>
    <col min="1" max="1" width="21.28515625" customWidth="1"/>
    <col min="2" max="2" width="18.85546875" customWidth="1"/>
    <col min="3" max="3" width="15" bestFit="1" customWidth="1"/>
    <col min="4" max="4" width="14.42578125" customWidth="1"/>
    <col min="5" max="5" width="16.5703125" bestFit="1" customWidth="1"/>
    <col min="6" max="6" width="29.7109375" customWidth="1"/>
    <col min="7" max="7" width="13.85546875" customWidth="1"/>
  </cols>
  <sheetData>
    <row r="11" spans="1:13" x14ac:dyDescent="0.25">
      <c r="A11" s="199" t="str">
        <f>+PORTADA!B6</f>
        <v>NOMBRE DEL EMPRENDEDOR(A)</v>
      </c>
      <c r="B11" s="199"/>
      <c r="C11" s="196" t="str">
        <f>+PORTADA!C6</f>
        <v>Jorge Pacheco Pertuz</v>
      </c>
      <c r="D11" s="196"/>
      <c r="E11" s="196"/>
      <c r="F11" s="196"/>
      <c r="G11" s="196"/>
      <c r="H11" s="196"/>
      <c r="I11" s="196"/>
      <c r="J11" s="196"/>
      <c r="K11" s="118"/>
      <c r="L11" s="118"/>
      <c r="M11" s="118"/>
    </row>
    <row r="12" spans="1:13" x14ac:dyDescent="0.25">
      <c r="A12" s="199" t="str">
        <f>+PORTADA!B7</f>
        <v>NOMBRE DEL PROYECTO</v>
      </c>
      <c r="B12" s="199"/>
      <c r="C12" s="196" t="str">
        <f>+PORTADA!C7</f>
        <v>Stranger Things: Comercialización de Accesorios en Arte Manual y Novedades Tecnológicas de Bajo Costo</v>
      </c>
      <c r="D12" s="196"/>
      <c r="E12" s="196"/>
      <c r="F12" s="196"/>
      <c r="G12" s="196"/>
      <c r="H12" s="196"/>
      <c r="I12" s="196"/>
      <c r="J12" s="196"/>
    </row>
    <row r="13" spans="1:13" x14ac:dyDescent="0.25">
      <c r="A13" s="199" t="str">
        <f>+PORTADA!B8</f>
        <v>SECTOR ECONÓMICO</v>
      </c>
      <c r="B13" s="199"/>
      <c r="C13" s="196" t="str">
        <f>+PORTADA!C8</f>
        <v>Sección G Comercio al por mayor y al por menor; reparación de vehículos automotores y
motocicletas</v>
      </c>
      <c r="D13" s="196"/>
      <c r="E13" s="196"/>
      <c r="F13" s="196"/>
      <c r="G13" s="196"/>
      <c r="H13" s="196"/>
      <c r="I13" s="196"/>
      <c r="J13" s="196"/>
    </row>
    <row r="14" spans="1:13" x14ac:dyDescent="0.25">
      <c r="A14" s="199" t="str">
        <f>+PORTADA!D8</f>
        <v>ACTIVIDAD ECONÓMICA</v>
      </c>
      <c r="B14" s="199"/>
      <c r="C14" s="196" t="str">
        <f>+PORTADA!F8</f>
        <v>Comercio Independiente / Consultor Ambiental</v>
      </c>
      <c r="D14" s="196"/>
      <c r="E14" s="196"/>
      <c r="F14" s="196"/>
      <c r="G14" s="196"/>
      <c r="H14" s="196"/>
      <c r="I14" s="196"/>
      <c r="J14" s="196"/>
    </row>
    <row r="21" spans="1:13" ht="100.5" customHeight="1" x14ac:dyDescent="0.25">
      <c r="A21" s="199" t="str">
        <f>+'1- EL EMPRENDEDOR'!$B$6</f>
        <v>Jorge Pacheco Pertuz es un hombre de 48 años, Ingeniero Ambiental de la Universidad de La Guajira, que en algún momento de su vida inició una Maestria con la Universidad Simón Bolívar de Barranquilla en Desarrollo y Gestión de Empresas Sociales, debido a que por mas de 25 años ha estado ligado al mundo de las ONG´s con enfoque ambiental, y fue allí en donde vió la necesidad de la creación de empresas con valor agregado como oportunidad de emprendimiento paralelo a su actividad profesional, toda vez que la intermitencia en la contratación obligaba a encontrar nuevas maneras de salirle al paso a los cmpromisos económicos tanto del hogar como personales; por lo que aprovechando las habilidades en la elaboración de manualidades de uso doméstico, accesorios y detalles para todo tipo de ocasiones que tienen su esposa y cuñadas, además de la cantidad de herramientas tecnológicas para el hogar y la vida diaria que promueven plataformas de comercio internacional como Alibabá, Aliexpress, Whis, Shoppe, Amazon entre otras, las cuales son muy prácticas y de bajo costo, por lo que ve en esta alternativa una idea de negocio que puede beneficiar a muchas personas así como organizar una micro empresa familiar.</v>
      </c>
      <c r="B21" s="199"/>
      <c r="C21" s="199"/>
      <c r="D21" s="199"/>
      <c r="E21" s="199"/>
      <c r="F21" s="199"/>
      <c r="G21" s="199"/>
      <c r="H21" s="199"/>
      <c r="I21" s="199"/>
      <c r="J21" s="199"/>
      <c r="K21" s="199"/>
      <c r="L21" s="169"/>
      <c r="M21" s="169"/>
    </row>
    <row r="22" spans="1:13" x14ac:dyDescent="0.25">
      <c r="A22" s="78"/>
      <c r="B22" s="78"/>
      <c r="C22" s="78"/>
      <c r="D22" s="78"/>
      <c r="E22" s="78"/>
      <c r="F22" s="78"/>
      <c r="G22" s="78"/>
      <c r="H22" s="78"/>
      <c r="I22" s="78"/>
      <c r="J22" s="78"/>
      <c r="K22" s="78"/>
      <c r="L22" s="78"/>
      <c r="M22" s="78"/>
    </row>
    <row r="23" spans="1:13" x14ac:dyDescent="0.25">
      <c r="A23" s="78"/>
      <c r="B23" s="78"/>
      <c r="C23" s="78"/>
      <c r="D23" s="78"/>
      <c r="E23" s="78"/>
      <c r="F23" s="78"/>
      <c r="G23" s="78"/>
      <c r="H23" s="78"/>
      <c r="I23" s="78"/>
      <c r="J23" s="78"/>
      <c r="K23" s="78"/>
      <c r="L23" s="78"/>
      <c r="M23" s="78"/>
    </row>
    <row r="24" spans="1:13" x14ac:dyDescent="0.25">
      <c r="A24" s="78"/>
      <c r="B24" s="78"/>
      <c r="C24" s="78"/>
      <c r="D24" s="78"/>
      <c r="E24" s="78"/>
      <c r="F24" s="78"/>
      <c r="G24" s="78"/>
      <c r="H24" s="78"/>
      <c r="I24" s="78"/>
      <c r="J24" s="78"/>
      <c r="K24" s="78"/>
      <c r="L24" s="78"/>
      <c r="M24" s="78"/>
    </row>
    <row r="25" spans="1:13" x14ac:dyDescent="0.25">
      <c r="A25" s="78"/>
      <c r="B25" s="78"/>
      <c r="C25" s="78"/>
      <c r="D25" s="78"/>
      <c r="E25" s="78"/>
      <c r="F25" s="78"/>
      <c r="G25" s="78"/>
      <c r="H25" s="78"/>
      <c r="I25" s="78"/>
      <c r="J25" s="78"/>
      <c r="K25" s="78"/>
      <c r="L25" s="78"/>
      <c r="M25" s="78"/>
    </row>
    <row r="26" spans="1:13" ht="100.5" customHeight="1" x14ac:dyDescent="0.25">
      <c r="A26" s="196" t="str">
        <f>+'2- PROBLEMA O NECESIDAD'!$B$6</f>
        <v>PROBLEMA: Según la firma internacional de encuestas Gallup, Colombia es el tercer pais mas feliz del mundo, esto basado en la espontaneidad de su gente, su capacidad de resiliencia y la ferrea voluntad de celebrarlo todo por muy dificil que sea el momento, esto lo demuestran las mas de 4.000 fiestas que al año se celebran en el territorio, y es que nuestro ADN cuenta con una alta carga emocional / sentimental que nos hace constantemente estar compartiendo con todos los que nos rodean y en ese sentido nace la idea de recordarnos a traves de detalles únicos que expresen cuanto significa esa persona para nosotros a pesar del tiempo o la distancia, de hecho no han pensado en cuanto tiempo gastas en escoger el regalo perfecto?, o a quien no le ha pasado que llevando el regalo ideal, te encuentras en la mesa con tres, cuatro o cinco exactamente iguales, eso me pasó  en el cumpleaños 70 de mi madre en donde por llevarle un vestido con los colores y el diseño de moda sabiendo lo mucho que le gustan, terminé llevando lo mismo que mi hermana y que una vecina, lo cual al prinicipio me generó algo de frustración pero finalmente comprendí que no me habia tomado el tiempo suficiente para conseguir algo original, no necesariamente costoso.</v>
      </c>
      <c r="B26" s="196"/>
      <c r="C26" s="196"/>
      <c r="D26" s="196"/>
      <c r="E26" s="196"/>
      <c r="F26" s="196"/>
      <c r="G26" s="196"/>
      <c r="H26" s="196"/>
      <c r="I26" s="196"/>
      <c r="J26" s="196"/>
      <c r="K26" s="196"/>
      <c r="L26" s="196"/>
      <c r="M26" s="196"/>
    </row>
    <row r="31" spans="1:13" ht="54.75" customHeight="1" x14ac:dyDescent="0.25">
      <c r="A31" s="196" t="str">
        <f>+'3- QUIÉN ES EL PROTAGONISTA'!$C$6</f>
        <v>Segmentos de Mercado: Está definido por todas las personas indiferente de su género entre 20 y 70 años con afnidad por los detalles artesanales en la modalidad de accesorios, bien sea para uso personal o para regalo de seres queridos, empleados o colaboradores, amantes de las novedades tecnológicas de uso casero o profesional, prácticas y de bajo costo, que tengan hábitos de utilización de smartphone con acceso a aplicaciones de mercadeo y redes sociales, que vivan en ciudades o centros poblados de fácil acceso en culaquier lugar del país; estos productos pueden ser adquiridos tanto por personas como por empresas, siendo consumidores o usuarios indistintamente</v>
      </c>
      <c r="B31" s="196"/>
      <c r="C31" s="196"/>
      <c r="D31" s="196"/>
      <c r="E31" s="196"/>
      <c r="F31" s="196"/>
      <c r="G31" s="196"/>
      <c r="H31" s="196"/>
      <c r="I31" s="196"/>
      <c r="J31" s="196"/>
      <c r="K31" s="196"/>
      <c r="L31" s="196"/>
      <c r="M31" s="196"/>
    </row>
    <row r="32" spans="1:13" ht="54.75" customHeight="1" x14ac:dyDescent="0.25">
      <c r="A32" s="196" t="str" cm="1">
        <f t="array" ref="A32:K32">+'3- QUIÉN ES EL PROTAGONISTA'!$C$7:$M$7</f>
        <v>Perfil Sociodemográfico: Personas: indistintamente de su género, con edades entre 20 y 70 años, localizadas en zonas urbanas o centros poblados de fácil acceso, preferentemente trabajadores con ingresos superiores a un salario mínimo legal mensual vigente, con habilidades sociales y de relacionamiento permanente, que disfruten la compañía de sus pares, que quieran cosas que los identifiquen o diferencien, además que sean dados a obsequiar detalles o presentes a todos aquellos con quienes comparten lazos de afectos u otro tipo de interacción. Empresas: Indistintamente de su tamaño (micro, pequeña o grande) o del sector de mercado que trabaja, que sienta empatía por sus colaboradores, que vea en el estimulo y el reconocimiento una forma de mejorar su productividad apostándole a la economía naranja como uno de sus proveedores, que quiera estar a la vanguardia de las novedades tecnológicas en materia de elementos de oficina, seguridad o posicionamiento de imagen, ubicadas en áreas urbanas o centros poblados de fácil acceso en cualquier lugar del país y facilidad de internet.</v>
      </c>
      <c r="B32" s="196">
        <v>0</v>
      </c>
      <c r="C32" s="196">
        <v>0</v>
      </c>
      <c r="D32" s="196">
        <v>0</v>
      </c>
      <c r="E32" s="196">
        <v>0</v>
      </c>
      <c r="F32" s="196">
        <v>0</v>
      </c>
      <c r="G32" s="196">
        <v>0</v>
      </c>
      <c r="H32" s="196">
        <v>0</v>
      </c>
      <c r="I32" s="196">
        <v>0</v>
      </c>
      <c r="J32" s="196">
        <v>0</v>
      </c>
      <c r="K32" s="196">
        <v>0</v>
      </c>
      <c r="L32" s="196"/>
      <c r="M32" s="196"/>
    </row>
    <row r="33" spans="1:13" ht="54.75" customHeight="1" x14ac:dyDescent="0.25">
      <c r="A33" s="196" t="str" cm="1">
        <f t="array" ref="A33:K33">+'3- QUIÉN ES EL PROTAGONISTA'!$C$8:$M$8</f>
        <v>Perfil Psicográfico: Personas o empresas con gustos por los accesorios elaborados manualmente que los diferencien o los hagan de alguna manera llamar la atención entre sus pares, que sean dados a apoyar la econompia naranja y gusten de entregar presentes con quienes se relacionan bien sean de manera afectiva, en grupos sociales (deportivos, religiosos, Juntas de Acción Comunal, etc), en grupos laborales permanentes u ocasionales; que tengan la posibilidad de realizar transacciones comerciales en linea bien sea desde su cuenta bancaria, las de dinero de bolsillo electrónico como Nequi, Daviplta Adi o Ahooro a la Mano, o en último caso los pagos contraentrega en efectivo</v>
      </c>
      <c r="B33" s="196">
        <v>0</v>
      </c>
      <c r="C33" s="196">
        <v>0</v>
      </c>
      <c r="D33" s="196">
        <v>0</v>
      </c>
      <c r="E33" s="196">
        <v>0</v>
      </c>
      <c r="F33" s="196">
        <v>0</v>
      </c>
      <c r="G33" s="196">
        <v>0</v>
      </c>
      <c r="H33" s="196">
        <v>0</v>
      </c>
      <c r="I33" s="196">
        <v>0</v>
      </c>
      <c r="J33" s="196">
        <v>0</v>
      </c>
      <c r="K33" s="196">
        <v>0</v>
      </c>
      <c r="L33" s="196"/>
      <c r="M33" s="196"/>
    </row>
    <row r="38" spans="1:13" ht="69" customHeight="1" x14ac:dyDescent="0.25">
      <c r="A38" s="196" t="str">
        <f>+'4- SOLUCIÓN -PROPUESTA DE VALOR'!$B$17</f>
        <v xml:space="preserve">Propuesta de valor: Nuestros Accesorios en Arte manual y Artículos Tecnológicos, ayudan a todo aquel que desee obtener para sí u obsequiar a alguien especial, un detalle original que resalte el valor de su relación, mediante su catalogo de productos en linea o visitando nuestra tienda física, que le permita escoger el regalo perfecto entre nuestros mas de 100 modelos artesanales y novedades tecnológicas de uso práctico y de bajo costo. </v>
      </c>
      <c r="B38" s="196"/>
      <c r="C38" s="196"/>
      <c r="D38" s="196"/>
      <c r="E38" s="196"/>
      <c r="F38" s="196"/>
      <c r="G38" s="196"/>
      <c r="H38" s="196"/>
      <c r="I38" s="196"/>
      <c r="J38" s="196"/>
      <c r="K38" s="196"/>
      <c r="L38" s="196"/>
      <c r="M38" s="196"/>
    </row>
    <row r="42" spans="1:13" ht="31.5" customHeight="1" x14ac:dyDescent="0.25">
      <c r="A42" s="206" t="str">
        <f>+'5- COMPETENCIA'!$B$9</f>
        <v>Aspectos</v>
      </c>
      <c r="B42" s="206"/>
      <c r="C42" s="206" t="str">
        <f>+'5- COMPETENCIA'!$E$10</f>
        <v>Atelier Neko Tienda</v>
      </c>
      <c r="D42" s="206"/>
      <c r="E42" s="206"/>
      <c r="F42" s="206" t="str">
        <f>+'5- COMPETENCIA'!$H$10</f>
        <v>My Store Hobbies &amp; Tech</v>
      </c>
      <c r="G42" s="206"/>
      <c r="H42" s="206" t="str">
        <f>+'5- COMPETENCIA'!$K$10</f>
        <v>Rositas y Jardines</v>
      </c>
      <c r="I42" s="206"/>
      <c r="J42" s="206"/>
      <c r="L42" s="158"/>
    </row>
    <row r="43" spans="1:13" ht="31.5" customHeight="1" x14ac:dyDescent="0.25">
      <c r="A43" s="206" t="str">
        <f>+'5- COMPETENCIA'!$B11</f>
        <v>Localización (Ubicación geográfica)</v>
      </c>
      <c r="B43" s="206"/>
      <c r="C43" s="206" t="str">
        <f>+'5- COMPETENCIA'!$E11</f>
        <v>(057) 3002648787
atelierneko@gmail.com
Tienda Online Colombia Bogotá D.C.</v>
      </c>
      <c r="D43" s="206"/>
      <c r="E43" s="206"/>
      <c r="F43" s="206" t="str">
        <f>+'5- COMPETENCIA'!$H11</f>
        <v>📲318 509 3970 - 317 247 7882
Calle 47b # 39-50 Barrio Vipasa Santiago de Cali, Colombia mystorehobbiestech@gmail.com</v>
      </c>
      <c r="G43" s="206"/>
      <c r="H43" s="206" t="str">
        <f>+'5- COMPETENCIA'!$K11</f>
        <v>3012413390 Calle 20 nro 14-10 2do Piso Riohacha, Colombia roypap@hotmail.com</v>
      </c>
      <c r="I43" s="206"/>
      <c r="J43" s="206"/>
      <c r="L43" s="158"/>
    </row>
    <row r="44" spans="1:13" ht="31.5" customHeight="1" x14ac:dyDescent="0.25">
      <c r="A44" s="206" t="str">
        <f>+'5- COMPETENCIA'!$B$12</f>
        <v>Productos y servicios (Atributos)</v>
      </c>
      <c r="B44" s="206"/>
      <c r="C44" s="206" t="str">
        <f>+'5- COMPETENCIA'!$E$12</f>
        <v xml:space="preserve">Accesorios en todo tipo de materiales: Top Blusa tejido en Crochet / Llaveros / Turbantes/ Organizadores de Maquillaje </v>
      </c>
      <c r="D44" s="206"/>
      <c r="E44" s="206"/>
      <c r="F44" s="206" t="str">
        <f>+'5- COMPETENCIA'!$H$12</f>
        <v>Gps Tracker, Smart watch, Lámpara con luces led para niños, Barra de sonido inalámbrica, robot aspiradora inteligente, tira de luces leds</v>
      </c>
      <c r="G44" s="206"/>
      <c r="H44" s="206" t="str">
        <f>+'5- COMPETENCIA'!$K12</f>
        <v>Bolsos, gorras, viseras, moñas vinchas, cintillos, adornos para tarjetas de invitación, aretes, pulseras, pavitas</v>
      </c>
      <c r="I44" s="206"/>
      <c r="J44" s="206"/>
      <c r="L44" s="158"/>
    </row>
    <row r="45" spans="1:13" ht="31.5" customHeight="1" x14ac:dyDescent="0.25">
      <c r="A45" s="206" t="str">
        <f>+'5- COMPETENCIA'!$B$13</f>
        <v>Precios de venta</v>
      </c>
      <c r="B45" s="206"/>
      <c r="C45" s="206" t="str">
        <f>+'5- COMPETENCIA'!$E$13</f>
        <v>$80.000 / $18.000 / $25.000 / $45.000</v>
      </c>
      <c r="D45" s="206"/>
      <c r="E45" s="206"/>
      <c r="F45" s="206" t="str">
        <f>+'5- COMPETENCIA'!$H$13</f>
        <v>$300.000 /$124.900 /$66.400 / $79.900 / $189.900 /$208.900</v>
      </c>
      <c r="G45" s="206"/>
      <c r="H45" s="206" t="str">
        <f>+'5- COMPETENCIA'!$K$13</f>
        <v>$75.000 / $45.000 / $35.000 / $15.000 / $ 15.000 / $15.000 / $10.000 / $20.000 / $15.000 / $30.000</v>
      </c>
      <c r="I45" s="206"/>
      <c r="J45" s="206"/>
      <c r="L45" s="158"/>
    </row>
    <row r="46" spans="1:13" ht="31.5" customHeight="1" x14ac:dyDescent="0.25">
      <c r="A46" s="206" t="str">
        <f>+'5- COMPETENCIA'!$B$14</f>
        <v>Logística de distribución (Medios de envío, despacho, embalaje, otros)</v>
      </c>
      <c r="B46" s="206"/>
      <c r="C46" s="206" t="str">
        <f>+'5- COMPETENCIA'!$E$14</f>
        <v>Se envían por correo aereo desde Bogotá a través de las diferentes empresas de Carga como Envía o Servientrega, empacados en polipropileno de baja densidad y cajas de cartón según cantidad y tamaño, se paga por plataformas digitales financieras</v>
      </c>
      <c r="D46" s="206"/>
      <c r="E46" s="206"/>
      <c r="F46" s="206" t="str">
        <f>+'5- COMPETENCIA'!$H$14</f>
        <v>Se envían por correo aereo desde Cali a través de las diferentes empresas de Carga como Envía o Servientrega, empacados en polipropileno de baja densidad y cajas de cartón según cantidad y tamaño, se paga por plataformas digitales financieras</v>
      </c>
      <c r="G46" s="206"/>
      <c r="H46" s="206" t="str">
        <f>+'5- COMPETENCIA'!$K$14</f>
        <v>Trabaja principalmente el mercado local a traves de su tienda virtual, lo entrega personalmente, bolsas marcadas, los pagos son contraentrega, por Nequi o Daviplata</v>
      </c>
      <c r="I46" s="206"/>
      <c r="J46" s="206"/>
      <c r="L46" s="158"/>
    </row>
    <row r="47" spans="1:13" ht="31.5" customHeight="1" x14ac:dyDescent="0.25">
      <c r="A47" s="206" t="str">
        <f>+'5- COMPETENCIA'!$B$15</f>
        <v>Ventajas y desventajas
Defina al menos 3 de cada una.</v>
      </c>
      <c r="B47" s="206"/>
      <c r="C47" s="206" t="str">
        <f>+'5- COMPETENCIA'!$E$15</f>
        <v xml:space="preserve">Ventajas: atención permanente, buenos tiempos de entrega, pagos electrónicos /Desventajas: en ocasiones demoran para atender, precios y no tiene pagos contra entrega </v>
      </c>
      <c r="D47" s="206"/>
      <c r="E47" s="206"/>
      <c r="F47" s="206" t="str">
        <f>+'5- COMPETENCIA'!$H$15</f>
        <v xml:space="preserve">Ventajas: amabilidad, calidad de los productos, pagos electrónicos /Desventajas: Demoras en la entrega, precios y la garantía es con el fabricante </v>
      </c>
      <c r="G47" s="206"/>
      <c r="H47" s="206" t="str">
        <f>+'5- COMPETENCIA'!$K$15</f>
        <v>Ventajas: Atención personalizada Diseños originales, buena presentación. Desventajas: pocas existencias, productos por encargos, tiempos de entrega según volumen de compra</v>
      </c>
      <c r="I47" s="206"/>
      <c r="J47" s="206"/>
      <c r="L47" s="158"/>
    </row>
    <row r="48" spans="1:13" ht="31.5" customHeight="1" x14ac:dyDescent="0.25">
      <c r="B48" s="127"/>
      <c r="C48" s="127"/>
      <c r="D48" s="127"/>
      <c r="E48" s="127"/>
      <c r="F48" s="127"/>
      <c r="G48" s="127"/>
      <c r="H48" s="127"/>
      <c r="I48" s="127"/>
      <c r="J48" s="127"/>
      <c r="K48" s="127"/>
      <c r="L48" s="127"/>
    </row>
    <row r="53" spans="1:10" ht="30" customHeight="1" x14ac:dyDescent="0.25">
      <c r="A53" s="204" t="str">
        <f>+'6- CANALES'!B10</f>
        <v>Estrategia de promoción</v>
      </c>
      <c r="B53" s="204"/>
      <c r="C53" s="204"/>
      <c r="D53" s="204" t="str">
        <f>+'6- CANALES'!E10</f>
        <v>Canal a utilizar</v>
      </c>
      <c r="E53" s="204"/>
      <c r="F53" s="204" t="str">
        <f>+'6- CANALES'!G10</f>
        <v xml:space="preserve"> Actividades a realizar</v>
      </c>
      <c r="G53" s="204"/>
      <c r="H53" s="204"/>
      <c r="I53" s="204" t="str">
        <f>+'6- CANALES'!J10</f>
        <v>Costo</v>
      </c>
      <c r="J53" s="204"/>
    </row>
    <row r="54" spans="1:10" ht="38.25" customHeight="1" x14ac:dyDescent="0.25">
      <c r="A54" s="203" t="str">
        <f>+'6- CANALES'!B11</f>
        <v xml:space="preserve">Para la promoción de nuestros Accesorios en Arte Manual utilizaremos las redes sociales, cuñas radiales, en prensa impresa y virtual, entrega de volantes, el voz a voz y en eventos de amplia participación social, que difundan nuestros catálogos y precios, promoviendo ofertas y obsequios entre nuestros clientes, que conozcan nuestra variedad de diseños, calidad, stocks y tiempos de entrega en detalles para toda ocasión, para que en los próximos cuatro meses al inicio de actividades, 1 de 4 personas en el Distrito conozca nuestra empresa y en un año por lo menos 2 de 4 personas den referencias de nuestros productos  </v>
      </c>
      <c r="B54" s="203"/>
      <c r="C54" s="203"/>
      <c r="D54" s="203" t="str">
        <f>+'6- CANALES'!E11</f>
        <v>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v>
      </c>
      <c r="E54" s="203"/>
      <c r="F54" s="203" t="str">
        <f>+'6- CANALES'!G11</f>
        <v>Elaborar Flyer Digitales e impresos / Elaborar videos cortos / construir página web / Diseñar publicaciones para redes sociales, tienda virtual, cuñas radiales y en medios impresos / cargar contenidos en página web / organizar participación en eventos sociales y fechas especiales</v>
      </c>
      <c r="G54" s="203"/>
      <c r="H54" s="203"/>
      <c r="I54" s="203">
        <f>+'6- CANALES'!J11</f>
        <v>4650000</v>
      </c>
      <c r="J54" s="203"/>
    </row>
    <row r="55" spans="1:10" ht="38.25" customHeight="1" x14ac:dyDescent="0.25">
      <c r="A55" s="203" t="str">
        <f>+'6- CANALES'!B12</f>
        <v xml:space="preserve">Para la promoción de nuestras Novedades Tecnológicas de uso cotidiano utilizaremos las redes sociales, cuñas radiales, en prensa impresa y virtual, entrega de volantes, el voz a voz y en eventos de amplia participación social, que difundan nuestros catálogos y precios, promoviendo ofertas y obsequios entre nuestros clientes, que conozcan nuestra variedad de diseños, calidad, stocks y tiempos de entrega en detalles para toda ocasión, para que en los próximos cuatro meses al inicio de actividades, 1 de 4 personas en el Distrito conozca nuestra empresa y en un año por lo menos 2 de 4 personas den referencias de nuestros productos  </v>
      </c>
      <c r="B55" s="203"/>
      <c r="C55" s="203"/>
      <c r="D55" s="203" t="str">
        <f>+'6- CANALES'!E12</f>
        <v>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v>
      </c>
      <c r="E55" s="203"/>
      <c r="F55" s="203" t="str">
        <f>+'6- CANALES'!G12</f>
        <v>Elaborar Flyer Digitales e impresos / Elaborar videos cortos / construir página web / Diseñar publicaciones para redes sociales, tienda virtual, cuñas radiales y en medios impresos / cargar contenidos en página web / organizar participación en eventos sociales y fechas especiales</v>
      </c>
      <c r="G55" s="203"/>
      <c r="H55" s="203"/>
      <c r="I55" s="203">
        <f>+'6- CANALES'!J12</f>
        <v>4650000</v>
      </c>
      <c r="J55" s="203"/>
    </row>
    <row r="56" spans="1:10" ht="38.25" customHeight="1" x14ac:dyDescent="0.25">
      <c r="A56" s="204" t="str">
        <f>+'6- CANALES'!B13</f>
        <v>Estrategia de comunicación</v>
      </c>
      <c r="B56" s="204"/>
      <c r="C56" s="204"/>
      <c r="D56" s="204" t="str">
        <f>+'6- CANALES'!E13</f>
        <v>Canal a utilizar</v>
      </c>
      <c r="E56" s="204"/>
      <c r="F56" s="204" t="str">
        <f>+'6- CANALES'!G13</f>
        <v xml:space="preserve"> Actividades a realizar</v>
      </c>
      <c r="G56" s="204"/>
      <c r="H56" s="204"/>
      <c r="I56" s="204" t="str">
        <f>+'6- CANALES'!J13</f>
        <v>Costo</v>
      </c>
      <c r="J56" s="204"/>
    </row>
    <row r="57" spans="1:10" ht="38.25" customHeight="1" x14ac:dyDescent="0.25">
      <c r="A57" s="203" t="str">
        <f>+'6- CANALES'!B14</f>
        <v>Para la comunicación con nuestros clientes interesados en nuestros Accesorios en Arte Manual utilizaremos las posibilidades qe nos ofrece las Nuevas Tecnologías de la Información y la Comunicación en cuanto a redes sociales, correo electrónicos entre otras, así como las convencionales como radio, prensa impresa, voz a voz o eventos sociales</v>
      </c>
      <c r="B57" s="203"/>
      <c r="C57" s="203"/>
      <c r="D57" s="203" t="str">
        <f>+'6- CANALES'!E14</f>
        <v>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v>
      </c>
      <c r="E57" s="203"/>
      <c r="F57" s="203" t="str">
        <f>+'6- CANALES'!G14</f>
        <v>Informar a nuestros clientes a través de Flyer Digitales e impresos / Elaborar videos cortos / construir página web / Diseñar publicaciones para redes sociales, tienda virtual, cuñas radiales y en medios impresos / cargar contenidos en página web / organizar participación en eventos sociales y fechas especiales</v>
      </c>
      <c r="G57" s="203"/>
      <c r="H57" s="203"/>
      <c r="I57" s="203">
        <f>+'6- CANALES'!J14</f>
        <v>4185000</v>
      </c>
      <c r="J57" s="203"/>
    </row>
    <row r="58" spans="1:10" ht="38.25" customHeight="1" x14ac:dyDescent="0.25">
      <c r="A58" s="203" t="str">
        <f>+'6- CANALES'!B15</f>
        <v>Para la comunicación con nuestros clientes interesados en nuestras Novedades Tecnológicas de uso cotidiano utilizaremos las posibilidades qe nos ofrece las Nuevas Tecnologías de la Información y la Comunicación en cuanto a redes sociales, correo electrónicos entre otras, así como las convencionales como radio, prensa impresa, voz a voz o eventos sociales</v>
      </c>
      <c r="B58" s="203"/>
      <c r="C58" s="203"/>
      <c r="D58" s="203" t="str">
        <f>+'6- CANALES'!E15</f>
        <v>Correo Electrónico, Chat Web, Celular, Mensajes de Textos, Mensajes en Video y Gestión de Social Media (Whatsapp, Tweeter, Tik Tok, Instagram, Facebook, Telegram), Cuñas Radiales, Avisos en Prensa Impresa o Virtual, Voz a Voz y Participación en Eventos Sociales con lata Afluencia de Público o la Celebración de Fechas Especiales</v>
      </c>
      <c r="E58" s="203"/>
      <c r="F58" s="203" t="str">
        <f>+'6- CANALES'!G15</f>
        <v>Informar a nuestros clientes a través de Flyer Digitales e impresos / Elaborar videos cortos / construir página web / Diseñar publicaciones para redes sociales, tienda virtual, cuñas radiales y en medios impresos / cargar contenidos en página web / organizar participación en eventos sociales y fechas especiales</v>
      </c>
      <c r="G58" s="203"/>
      <c r="H58" s="203"/>
      <c r="I58" s="203">
        <f>+'6- CANALES'!J15</f>
        <v>4185000</v>
      </c>
      <c r="J58" s="203"/>
    </row>
    <row r="59" spans="1:10" ht="38.25" customHeight="1" x14ac:dyDescent="0.25">
      <c r="A59" s="204" t="str">
        <f>+'6- CANALES'!B16</f>
        <v>Estrategia de distribución</v>
      </c>
      <c r="B59" s="204"/>
      <c r="C59" s="204"/>
      <c r="D59" s="204" t="str">
        <f>+'6- CANALES'!E16</f>
        <v>Canal a utilizar</v>
      </c>
      <c r="E59" s="204"/>
      <c r="F59" s="204" t="str">
        <f>+'6- CANALES'!G16</f>
        <v xml:space="preserve"> Actividades a realizar</v>
      </c>
      <c r="G59" s="204"/>
      <c r="H59" s="204"/>
      <c r="I59" s="204" t="str">
        <f>+'6- CANALES'!J16</f>
        <v>Costo</v>
      </c>
      <c r="J59" s="204"/>
    </row>
    <row r="60" spans="1:10" ht="38.25" customHeight="1" x14ac:dyDescent="0.25">
      <c r="A60" s="203" t="str">
        <f>+'6- CANALES'!B17</f>
        <v>Nuestros Accesorios en Arte Manual serán exhibidos en nuestra tienda física ubicada en el sector del Mercado Viejo de Riohacha por ser una zona de alto tráfico comercial y el corazón de las ventas del Distrito, además en las publicaciones de nuestra tienda virtual  y en nuestras redes sociales para poder llegar no solo al cliente local sino también al de la región Caribe y al resto del País; se realizaran acuerdos de transporte con empresas de envíos de paquetes con seriedad e idoneidad comprobadas,  así mismo se proyecta a un año poder instalarnos en una de las islas del centro comercial Viva Guajira por ser el de mayor de afluencia de compradores, lo que nos permitirá incrementar nuestras ventas</v>
      </c>
      <c r="B60" s="203"/>
      <c r="C60" s="203"/>
      <c r="D60" s="203" t="str">
        <f>+'6- CANALES'!E17</f>
        <v>Atención en nuestra Tienda Física, en stands o eventos sociales, Entregas personales en domicilio, envíos por empresas de mensajería a nievel nacional</v>
      </c>
      <c r="E60" s="203"/>
      <c r="F60" s="203" t="str">
        <f>+'6- CANALES'!G17</f>
        <v xml:space="preserve">Diseñar empaques de los productos (bolsas, cajas, estuches, etc…) / Formalizar acuerdos de envío con empresas idóneas / Oganizar la entrega de productos a domicilio (compra de moto con documentación legal), elementos de protección y seguridad, cava portátil </v>
      </c>
      <c r="G60" s="203"/>
      <c r="H60" s="203"/>
      <c r="I60" s="203">
        <f>+'6- CANALES'!J17</f>
        <v>4650000</v>
      </c>
      <c r="J60" s="203"/>
    </row>
    <row r="61" spans="1:10" ht="38.25" customHeight="1" x14ac:dyDescent="0.25">
      <c r="A61" s="203" t="str">
        <f>+'6- CANALES'!B18</f>
        <v>Nuestras Novedades Tecnológicas de uso cottidiano serán exhibidas en nuestra tienda física ubicada en el sector del Mercado Viejo de Riohacha por ser una zona de alto tráfico comercial y el corazón de las ventas del Distrito, además en las publicaciones de nuestra tienda virtual  y en nuestras redes sociales para poder llegar no solo al cliente local sino también al de la región Caribe y al resto del País; así mismo se proyecta a un año poder instalarnos en una de las islas del centro comercial Viva Guajira por ser el de mayor de afluencia de compradores, lo que nos permitirá incrementar nuestras ventas</v>
      </c>
      <c r="B61" s="203"/>
      <c r="C61" s="203"/>
      <c r="D61" s="203" t="str">
        <f>+'6- CANALES'!E18</f>
        <v>Atención en nuestra Tienda Física, en stands o eventos sociales, Entregas personales en domicilio, envíos por empresas de mensajería a nievel nacional</v>
      </c>
      <c r="E61" s="203"/>
      <c r="F61" s="203" t="str">
        <f>+'6- CANALES'!G18</f>
        <v xml:space="preserve">Diseñar empaques de los productos (bolsas, cajas, estuches, etc…) / Formalizar acuerdos de envío con empresas idóneas / Oganizar la entrega de productos a domicilio (compra de moto con documentación legal), elementos de protección y seguridad, cava portátil </v>
      </c>
      <c r="G61" s="203"/>
      <c r="H61" s="203"/>
      <c r="I61" s="203">
        <f>+'6- CANALES'!J18</f>
        <v>4650000</v>
      </c>
      <c r="J61" s="203"/>
    </row>
    <row r="62" spans="1:10" ht="38.25" customHeight="1" x14ac:dyDescent="0.25">
      <c r="A62" s="204" t="str">
        <f>+'6- CANALES'!B19</f>
        <v>Estrategia de precio</v>
      </c>
      <c r="B62" s="204"/>
      <c r="C62" s="204"/>
      <c r="D62" s="204" t="str">
        <f>+'6- CANALES'!E19</f>
        <v>Canal a utilizar</v>
      </c>
      <c r="E62" s="204"/>
      <c r="F62" s="204" t="str">
        <f>+'6- CANALES'!G19</f>
        <v xml:space="preserve"> Actividades a realizar</v>
      </c>
      <c r="G62" s="204"/>
      <c r="H62" s="204"/>
      <c r="I62" s="204" t="str">
        <f>+'6- CANALES'!J19</f>
        <v>Costo</v>
      </c>
      <c r="J62" s="204"/>
    </row>
    <row r="63" spans="1:10" ht="38.25" customHeight="1" x14ac:dyDescent="0.25">
      <c r="A63" s="203" t="str">
        <f>+'6- CANALES'!B20</f>
        <v xml:space="preserve">Los precios para los Accesorios en Arte Manual son los mas competitivos del mercado solo comparados con los minoristas locales, pero siendo nuestra organización y producción muy superior, nos llevaria a ocupar los primeros lugares debido a que la competencia trabaja por demanda, mientas que nosostros manejamos existencias en inventarios que nos permiten aminorar los tiempos de entrega, sobre todo para los clientes que están sobre el tiempo y necesitan opciones rápidas tangibles </v>
      </c>
      <c r="B63" s="203"/>
      <c r="C63" s="203"/>
      <c r="D63" s="203" t="str">
        <f>+'6- CANALES'!E20</f>
        <v>Pagos en efectivo o con tarjetas débito y crédito, Transferencias por Davi Plata, Nequi, Addi, Ahorro a la Mano o pagos contra entrega a empresa de mensajería</v>
      </c>
      <c r="E63" s="203"/>
      <c r="F63" s="203" t="str">
        <f>+'6- CANALES'!G20</f>
        <v>Realizar estudios de mercado / Análisis de Precios / Encuestas de Satisfacción</v>
      </c>
      <c r="G63" s="203"/>
      <c r="H63" s="203"/>
      <c r="I63" s="203">
        <f>+'6- CANALES'!J20</f>
        <v>2790000</v>
      </c>
      <c r="J63" s="203"/>
    </row>
    <row r="64" spans="1:10" ht="38.25" customHeight="1" x14ac:dyDescent="0.25">
      <c r="A64" s="203" t="str">
        <f>+'6- CANALES'!B21</f>
        <v>Los precios para las Novedades Tecnológicas de uso cotidiano están entre un 15% y 20%, más económicos que nuestra competencia, pues nos aliamos con proveedores internacionales que manejan altos stocks de ventas y nos suministran los productos en menor tiempo y con el diseño, la calidad y la funconalidad deseada</v>
      </c>
      <c r="B64" s="203"/>
      <c r="C64" s="203"/>
      <c r="D64" s="203" t="str">
        <f>+'6- CANALES'!E21</f>
        <v>Pagos en efectivo o con tarjetas débito y crédito, Transferencias por Davi Plata, Nequi, Addi, Ahorro a la Mano o pagos contra entrega a empresa de mensajería</v>
      </c>
      <c r="E64" s="203"/>
      <c r="F64" s="203" t="str">
        <f>+'6- CANALES'!G21</f>
        <v>Realizar estudios de mercado / Análisis de Precios / Encuestas de Satisfacción</v>
      </c>
      <c r="G64" s="203"/>
      <c r="H64" s="203"/>
      <c r="I64" s="203">
        <f>+'6- CANALES'!J21</f>
        <v>2790000</v>
      </c>
      <c r="J64" s="203"/>
    </row>
    <row r="69" spans="1:12" ht="15.75" x14ac:dyDescent="0.25">
      <c r="A69" s="128" t="str">
        <f>+'8- OPORTUNIDAD COMERCIAL'!$B$10</f>
        <v>Tendencias a nivel mundial - Internacional</v>
      </c>
      <c r="B69" s="129"/>
      <c r="C69" s="128"/>
      <c r="D69" s="129"/>
      <c r="E69" s="129"/>
      <c r="F69" s="129"/>
      <c r="G69" s="129"/>
      <c r="H69" s="129"/>
      <c r="I69" s="129"/>
      <c r="J69" s="129"/>
      <c r="K69" s="129"/>
      <c r="L69" s="129"/>
    </row>
    <row r="70" spans="1:12" x14ac:dyDescent="0.25">
      <c r="A70" s="196" t="str">
        <f>+'8- OPORTUNIDAD COMERCIAL'!$B$11</f>
        <v xml:space="preserve">Cifras a nivel internacional: De acuerdo con cifras de TradeMap, el año pasado los principales consumidores mundiales de artesanías y detalles de expresión social fueron Estados Unidos y Alemania. El primero importó más de US$7.000 millones en artesanías, mientras que Alemania compró cerca de US$2.500 millones. En ambos mercados, los productos con valor agregado y amigable con el ambiente son muy apetecidos.
Otro de los aspectos a tener en cuenta es que el e-commerce se está convirtiendo en un aliado fundamental en las ventas mundiales de decoración y joyería. Es así como, en el mundo, 30% de los compradores globales prefiere comprar artículos de decoración en-línea y el 32% en la categoría de joyería y relojes, según el Retail  Report de Price Waterhouse Coopers. Los dispositivos de bajo costo se han convertido en la mejor opción para no descuidar el bolsillo y tener acceso a lo mejor de la tecnología. Existen innumerables beneficios que permiten que los usuarios puedan disfrutar de las mejores especificaciones, encontrar equipos de preferencia y poder realizar una compra inteligente sin gastar de más. </v>
      </c>
      <c r="B70" s="196"/>
      <c r="C70" s="196"/>
      <c r="D70" s="196"/>
      <c r="E70" s="196"/>
      <c r="F70" s="196"/>
      <c r="G70" s="196"/>
      <c r="H70" s="196"/>
      <c r="I70" s="196"/>
      <c r="J70" s="196"/>
      <c r="K70" s="196"/>
      <c r="L70" s="196"/>
    </row>
    <row r="71" spans="1:12" x14ac:dyDescent="0.25">
      <c r="A71" s="196"/>
      <c r="B71" s="196"/>
      <c r="C71" s="196"/>
      <c r="D71" s="196"/>
      <c r="E71" s="196"/>
      <c r="F71" s="196"/>
      <c r="G71" s="196"/>
      <c r="H71" s="196"/>
      <c r="I71" s="196"/>
      <c r="J71" s="196"/>
      <c r="K71" s="196"/>
      <c r="L71" s="196"/>
    </row>
    <row r="72" spans="1:12" x14ac:dyDescent="0.25">
      <c r="A72" s="196"/>
      <c r="B72" s="196"/>
      <c r="C72" s="196"/>
      <c r="D72" s="196"/>
      <c r="E72" s="196"/>
      <c r="F72" s="196"/>
      <c r="G72" s="196"/>
      <c r="H72" s="196"/>
      <c r="I72" s="196"/>
      <c r="J72" s="196"/>
      <c r="K72" s="196"/>
      <c r="L72" s="196"/>
    </row>
    <row r="73" spans="1:12" x14ac:dyDescent="0.25">
      <c r="A73" s="196"/>
      <c r="B73" s="196"/>
      <c r="C73" s="196"/>
      <c r="D73" s="196"/>
      <c r="E73" s="196"/>
      <c r="F73" s="196"/>
      <c r="G73" s="196"/>
      <c r="H73" s="196"/>
      <c r="I73" s="196"/>
      <c r="J73" s="196"/>
      <c r="K73" s="196"/>
      <c r="L73" s="196"/>
    </row>
    <row r="74" spans="1:12" x14ac:dyDescent="0.25">
      <c r="A74" s="196"/>
      <c r="B74" s="196"/>
      <c r="C74" s="196"/>
      <c r="D74" s="196"/>
      <c r="E74" s="196"/>
      <c r="F74" s="196"/>
      <c r="G74" s="196"/>
      <c r="H74" s="196"/>
      <c r="I74" s="196"/>
      <c r="J74" s="196"/>
      <c r="K74" s="196"/>
      <c r="L74" s="196"/>
    </row>
    <row r="75" spans="1:12" x14ac:dyDescent="0.25">
      <c r="A75" s="196"/>
      <c r="B75" s="196"/>
      <c r="C75" s="196"/>
      <c r="D75" s="196"/>
      <c r="E75" s="196"/>
      <c r="F75" s="196"/>
      <c r="G75" s="196"/>
      <c r="H75" s="196"/>
      <c r="I75" s="196"/>
      <c r="J75" s="196"/>
      <c r="K75" s="196"/>
      <c r="L75" s="196"/>
    </row>
    <row r="76" spans="1:12" ht="15.75" x14ac:dyDescent="0.25">
      <c r="A76" s="128" t="str">
        <f>+'8- OPORTUNIDAD COMERCIAL'!B18</f>
        <v>Tendencias a nivel país o Latinoamérica</v>
      </c>
      <c r="B76" s="128"/>
      <c r="C76" s="128"/>
      <c r="D76" s="128"/>
      <c r="E76" s="128"/>
      <c r="F76" s="128"/>
      <c r="G76" s="128"/>
      <c r="H76" s="128"/>
      <c r="I76" s="128"/>
      <c r="J76" s="128"/>
      <c r="K76" s="128"/>
      <c r="L76" s="128"/>
    </row>
    <row r="77" spans="1:12" x14ac:dyDescent="0.25">
      <c r="A77" s="196" t="str">
        <f>+'8- OPORTUNIDAD COMERCIAL'!B19</f>
        <v xml:space="preserve">Cifras a nivel país o Latinoamérica: En Colombia aumenta los inversionistas en este tipo de negocio, pues a pesar de la amplia oferta proveniente del mercado Chino y de Estados Unidos es difícil superar en el componente creativo y en el conocimiento de tendencias a las personas que se dedican a esta actividad. Evidencia de ello radica en las cifras de las exportaciones.
De acuerdo a la señora Sandra Ortega, gerente administrativa de Mhotitas, argumentó que la empresa se ha mantenido por más de diez años con la venta de este tipo de productos. Precisamente en el mercado nacional vende entre 500 y 800 millones de pesos al año y a nivel de exportación envían mercancías por cerca de 110 millones de pesos, siendo Ecuador, Perú, Bolivia, México, Venezuela, Guatemala, Salvador, Costa Rica y Honduras los principales compradores.
Del mismo modo la señora Ana María García, representante comercial de Pelanas, reporta una dinámica favorable en sus ventas y notificó que la mejor época para el mercado de la expresión social inicia en septiembre con la celebración del mes del Amor y la Amistad, teniendo su mayor auge en noviembre y diciembre con una relación de 60% de incremento en los pedidos, entre la demanda local y la internacional. Esta empresa, próxima a cumplir 20 años, exporta el 40% de lo que produce a Venezuela, Costa Rica, México, Guatemala, Nicaragua, España y La Florida. Detalles que mueven millones [en línea]. En: El Tiempo Casa editorial, 20, Septiembre, 2004, [ Agosto 27 de 2016] : http://www.eltiempo.com/archivo/documento/MAM-1516702.
</v>
      </c>
      <c r="B77" s="196"/>
      <c r="C77" s="196"/>
      <c r="D77" s="196"/>
      <c r="E77" s="196"/>
      <c r="F77" s="196"/>
      <c r="G77" s="196"/>
      <c r="H77" s="196"/>
      <c r="I77" s="196"/>
      <c r="J77" s="196"/>
      <c r="K77" s="196"/>
      <c r="L77" s="196"/>
    </row>
    <row r="78" spans="1:12" x14ac:dyDescent="0.25">
      <c r="A78" s="196"/>
      <c r="B78" s="196"/>
      <c r="C78" s="196"/>
      <c r="D78" s="196"/>
      <c r="E78" s="196"/>
      <c r="F78" s="196"/>
      <c r="G78" s="196"/>
      <c r="H78" s="196"/>
      <c r="I78" s="196"/>
      <c r="J78" s="196"/>
      <c r="K78" s="196"/>
      <c r="L78" s="196"/>
    </row>
    <row r="79" spans="1:12" x14ac:dyDescent="0.25">
      <c r="A79" s="196"/>
      <c r="B79" s="196"/>
      <c r="C79" s="196"/>
      <c r="D79" s="196"/>
      <c r="E79" s="196"/>
      <c r="F79" s="196"/>
      <c r="G79" s="196"/>
      <c r="H79" s="196"/>
      <c r="I79" s="196"/>
      <c r="J79" s="196"/>
      <c r="K79" s="196"/>
      <c r="L79" s="196"/>
    </row>
    <row r="80" spans="1:12" x14ac:dyDescent="0.25">
      <c r="A80" s="196"/>
      <c r="B80" s="196"/>
      <c r="C80" s="196"/>
      <c r="D80" s="196"/>
      <c r="E80" s="196"/>
      <c r="F80" s="196"/>
      <c r="G80" s="196"/>
      <c r="H80" s="196"/>
      <c r="I80" s="196"/>
      <c r="J80" s="196"/>
      <c r="K80" s="196"/>
      <c r="L80" s="196"/>
    </row>
    <row r="81" spans="1:12" x14ac:dyDescent="0.25">
      <c r="A81" s="196"/>
      <c r="B81" s="196"/>
      <c r="C81" s="196"/>
      <c r="D81" s="196"/>
      <c r="E81" s="196"/>
      <c r="F81" s="196"/>
      <c r="G81" s="196"/>
      <c r="H81" s="196"/>
      <c r="I81" s="196"/>
      <c r="J81" s="196"/>
      <c r="K81" s="196"/>
      <c r="L81" s="196"/>
    </row>
    <row r="82" spans="1:12" x14ac:dyDescent="0.25">
      <c r="A82" s="196"/>
      <c r="B82" s="196"/>
      <c r="C82" s="196"/>
      <c r="D82" s="196"/>
      <c r="E82" s="196"/>
      <c r="F82" s="196"/>
      <c r="G82" s="196"/>
      <c r="H82" s="196"/>
      <c r="I82" s="196"/>
      <c r="J82" s="196"/>
      <c r="K82" s="196"/>
      <c r="L82" s="196"/>
    </row>
    <row r="83" spans="1:12" x14ac:dyDescent="0.25">
      <c r="A83" s="196"/>
      <c r="B83" s="196"/>
      <c r="C83" s="196"/>
      <c r="D83" s="196"/>
      <c r="E83" s="196"/>
      <c r="F83" s="196"/>
      <c r="G83" s="196"/>
      <c r="H83" s="196"/>
      <c r="I83" s="196"/>
      <c r="J83" s="196"/>
      <c r="K83" s="196"/>
      <c r="L83" s="196"/>
    </row>
    <row r="84" spans="1:12" ht="15.75" x14ac:dyDescent="0.25">
      <c r="A84" s="128" t="str">
        <f>+'8- OPORTUNIDAD COMERCIAL'!B27</f>
        <v>Tendencias a nivel local (Ciudad, Municipio, Región)</v>
      </c>
      <c r="B84" s="128"/>
      <c r="C84" s="128"/>
      <c r="D84" s="128"/>
      <c r="E84" s="128"/>
      <c r="F84" s="128"/>
      <c r="G84" s="128"/>
      <c r="H84" s="128"/>
      <c r="I84" s="128"/>
      <c r="J84" s="128"/>
      <c r="K84" s="128"/>
      <c r="L84" s="128"/>
    </row>
    <row r="85" spans="1:12" x14ac:dyDescent="0.25">
      <c r="A85" s="196" t="str">
        <f>+'8- OPORTUNIDAD COMERCIAL'!B28</f>
        <v>Cifras a nivel local: Después de Chocó, La Guajira es el departamento más pobre de Colombia. En tanto pobreza monetaria, 53.3% de sus habitantes no alcanzan a percibir ingresos suficientes para su subsistencia básica. El sector artesanal y de detalles de expresión social, se inscribe en esta condición. El 83.8% de los hogares de los artesanos encuestados recibe mensualmente ingresos inferiores a un salario mínimo mensual vigente-SMMLV4 ; el 13.2% recibe en promedio entre uno y dos SMMLV; el 2.4% recibe en promedio entre dos y cuatro SMMLV y solo el 0.5% recibe entre cuatro y seis SMMLV. Ningún artesano reportó ingresos superiores a seis SMMLV.
En cuanto a la distribución por edad de los artesanos encuestados, la mayor parte (60.7%) se encuentra entre los 21 y los 45 años, lo que indica que un alto grado de jóvenes y adultos practican y mantienen los oficios artesanales vivos, así como la vocación artesanal en un sentido cultural, que se transmite de generación en generación. Encontramos además que hay artesanos mayores de 60 años que continúan elaborando artesanías y fortaleciendo las tradiciones étnicas y culturales en el departamento. La mayor parte de las personas encuestadas son mujeres (88.7%). Aunque esta mayoría femenina coincide con el total nacional, es todavía mayor, lo que reafirma la prevalencia de las mujeres en la actividad artesanal de La Guajira.
El Censo Nacional Agropecuario realizado por el DANE (2014) identificó 19.063 unidades productivas dedicadas a la elaboración de artesanías en áreas urbanas y rurales, de las cuales la mayor parte (11.061, el 58%) están ubicadas en el departamento de La Guajira.
Las unidades productivas están conformadas por al menos una persona, lo que significa que hay, al menos, 11.061 artesanos que residen en La Guajira. En la medida en la que hemos identificado y caracterizado 598 artesanos residentes en zonas rurales (incluyendo resguardos indígenas y territorios comunitarios), así como en zonas urbanas centrales y periféricas, aun quedarían por caracterizar, como mínimo, 10.463 artesanos residentes en zonas rurales.
El 86.9% de los artesanos se dedica exclusivamente a la actividad artesanal. El 3.7% desempeña labores adicionales en el sector servicios, el 2.2% en la agricultura, el 1.7% a la ganadería y el 5.3% a otras actividades varias. Esto resalta la importancia de la labor artesanal como actividad económica, en la medida en que el sustento de gran parte de los hogares proviene de la venta de arte manual. Según el informe final 2021 de la Cámara Colombiana de Comercio Electrónico (CCE), el comercio electrónico colombiano alcanzó ventas por valor de $39,9 billones de pesos (US$ 10,7 mil millones) en 2021, lo que representó un crecimiento de 40,2 % respecto al 2020. Como tal, el análisis de AMI indica que en 2021, el mercado de comercio electrónico en Colombia generó ventas por más de US22,4 mil millones, un aumento del 26 % respecto al 2020.
Por otro lado, análisis del equipo experto de Americas Market Intelligence indican que el mercado de comercio electrónico de Colombia crecerá en un 26 % en 2022, para alcanzar los US$28.3 mil millones. Adicionalmente, AMI estupila que el mercado de e-commerce colombiano tendrá un crecimiento anual compuesto (TCAC) del 26 % entre 2021 y 2025, por lo que a finales de 2025 tendrá un volumen de US$56.8 mil millones y ya es tercera en ventas en línea en Latinoamérica: https://www.bloomberglinea.com/2022/02/22/colombia-ya-es-tercero-en-ventas-en-linea-en-latinoamerica-que-empresas-dominan/
En la clasificación por líneas de producto, el 59% de las personas encuestadas ubicó sus productos en la línea de accesorios (que incluye bolsos y mochilas), el 17% en artículos para el hogar, el 12% en textiles y ropa, el 6% en bisutería, el 4% en arte funcional y el 2% en calzado.</v>
      </c>
      <c r="B85" s="196"/>
      <c r="C85" s="196"/>
      <c r="D85" s="196"/>
      <c r="E85" s="196"/>
      <c r="F85" s="196"/>
      <c r="G85" s="196"/>
      <c r="H85" s="196"/>
      <c r="I85" s="196"/>
      <c r="J85" s="196"/>
      <c r="K85" s="196"/>
      <c r="L85" s="196"/>
    </row>
    <row r="86" spans="1:12" x14ac:dyDescent="0.25">
      <c r="A86" s="196"/>
      <c r="B86" s="196"/>
      <c r="C86" s="196"/>
      <c r="D86" s="196"/>
      <c r="E86" s="196"/>
      <c r="F86" s="196"/>
      <c r="G86" s="196"/>
      <c r="H86" s="196"/>
      <c r="I86" s="196"/>
      <c r="J86" s="196"/>
      <c r="K86" s="196"/>
      <c r="L86" s="196"/>
    </row>
    <row r="87" spans="1:12" x14ac:dyDescent="0.25">
      <c r="A87" s="196"/>
      <c r="B87" s="196"/>
      <c r="C87" s="196"/>
      <c r="D87" s="196"/>
      <c r="E87" s="196"/>
      <c r="F87" s="196"/>
      <c r="G87" s="196"/>
      <c r="H87" s="196"/>
      <c r="I87" s="196"/>
      <c r="J87" s="196"/>
      <c r="K87" s="196"/>
      <c r="L87" s="196"/>
    </row>
    <row r="88" spans="1:12" x14ac:dyDescent="0.25">
      <c r="A88" s="196"/>
      <c r="B88" s="196"/>
      <c r="C88" s="196"/>
      <c r="D88" s="196"/>
      <c r="E88" s="196"/>
      <c r="F88" s="196"/>
      <c r="G88" s="196"/>
      <c r="H88" s="196"/>
      <c r="I88" s="196"/>
      <c r="J88" s="196"/>
      <c r="K88" s="196"/>
      <c r="L88" s="196"/>
    </row>
    <row r="89" spans="1:12" x14ac:dyDescent="0.25">
      <c r="A89" s="196"/>
      <c r="B89" s="196"/>
      <c r="C89" s="196"/>
      <c r="D89" s="196"/>
      <c r="E89" s="196"/>
      <c r="F89" s="196"/>
      <c r="G89" s="196"/>
      <c r="H89" s="196"/>
      <c r="I89" s="196"/>
      <c r="J89" s="196"/>
      <c r="K89" s="196"/>
      <c r="L89" s="196"/>
    </row>
    <row r="90" spans="1:12" x14ac:dyDescent="0.25">
      <c r="A90" s="196"/>
      <c r="B90" s="196"/>
      <c r="C90" s="196"/>
      <c r="D90" s="196"/>
      <c r="E90" s="196"/>
      <c r="F90" s="196"/>
      <c r="G90" s="196"/>
      <c r="H90" s="196"/>
      <c r="I90" s="196"/>
      <c r="J90" s="196"/>
      <c r="K90" s="196"/>
      <c r="L90" s="196"/>
    </row>
    <row r="91" spans="1:12" x14ac:dyDescent="0.25">
      <c r="A91" s="196"/>
      <c r="B91" s="196"/>
      <c r="C91" s="196"/>
      <c r="D91" s="196"/>
      <c r="E91" s="196"/>
      <c r="F91" s="196"/>
      <c r="G91" s="196"/>
      <c r="H91" s="196"/>
      <c r="I91" s="196"/>
      <c r="J91" s="196"/>
      <c r="K91" s="196"/>
      <c r="L91" s="196"/>
    </row>
    <row r="97" spans="1:12" ht="15.75" x14ac:dyDescent="0.25">
      <c r="A97" s="200" t="str">
        <f>+'9- VALIDACIÓN'!B9</f>
        <v>1. Qué herramientas empleaste para realizar la validación de tu producto o servicio? (Encuesta, Focus Group, Tarjeta Persona) Explica</v>
      </c>
      <c r="B97" s="200"/>
      <c r="C97" s="200"/>
      <c r="D97" s="200"/>
      <c r="E97" s="200"/>
      <c r="F97" s="200"/>
      <c r="G97" s="200"/>
      <c r="H97" s="200"/>
      <c r="I97" s="200"/>
      <c r="J97" s="200"/>
      <c r="K97" s="200"/>
      <c r="L97" s="200"/>
    </row>
    <row r="98" spans="1:12" x14ac:dyDescent="0.25">
      <c r="A98" s="196" t="str">
        <f>+'9- VALIDACIÓN'!B10</f>
        <v>Realizamos una encuesta con preguntas cerradas a 29 personas escogidas de manera aleatoria y que se encontraban en el Centro Comercial Viva Guajira del Distrito de Riohacha</v>
      </c>
      <c r="B98" s="196"/>
      <c r="C98" s="196"/>
      <c r="D98" s="196"/>
      <c r="E98" s="196"/>
      <c r="F98" s="196"/>
      <c r="G98" s="196"/>
      <c r="H98" s="196"/>
      <c r="I98" s="196"/>
      <c r="J98" s="196"/>
      <c r="K98" s="196"/>
      <c r="L98" s="196"/>
    </row>
    <row r="99" spans="1:12" x14ac:dyDescent="0.25">
      <c r="A99" s="196"/>
      <c r="B99" s="196"/>
      <c r="C99" s="196"/>
      <c r="D99" s="196"/>
      <c r="E99" s="196"/>
      <c r="F99" s="196"/>
      <c r="G99" s="196"/>
      <c r="H99" s="196"/>
      <c r="I99" s="196"/>
      <c r="J99" s="196"/>
      <c r="K99" s="196"/>
      <c r="L99" s="196"/>
    </row>
    <row r="100" spans="1:12" x14ac:dyDescent="0.25">
      <c r="A100" s="196"/>
      <c r="B100" s="196"/>
      <c r="C100" s="196"/>
      <c r="D100" s="196"/>
      <c r="E100" s="196"/>
      <c r="F100" s="196"/>
      <c r="G100" s="196"/>
      <c r="H100" s="196"/>
      <c r="I100" s="196"/>
      <c r="J100" s="196"/>
      <c r="K100" s="196"/>
      <c r="L100" s="196"/>
    </row>
    <row r="101" spans="1:12" x14ac:dyDescent="0.25">
      <c r="A101" s="196"/>
      <c r="B101" s="196"/>
      <c r="C101" s="196"/>
      <c r="D101" s="196"/>
      <c r="E101" s="196"/>
      <c r="F101" s="196"/>
      <c r="G101" s="196"/>
      <c r="H101" s="196"/>
      <c r="I101" s="196"/>
      <c r="J101" s="196"/>
      <c r="K101" s="196"/>
      <c r="L101" s="196"/>
    </row>
    <row r="102" spans="1:12" x14ac:dyDescent="0.25">
      <c r="A102" s="196"/>
      <c r="B102" s="196"/>
      <c r="C102" s="196"/>
      <c r="D102" s="196"/>
      <c r="E102" s="196"/>
      <c r="F102" s="196"/>
      <c r="G102" s="196"/>
      <c r="H102" s="196"/>
      <c r="I102" s="196"/>
      <c r="J102" s="196"/>
      <c r="K102" s="196"/>
      <c r="L102" s="196"/>
    </row>
    <row r="103" spans="1:12" x14ac:dyDescent="0.25">
      <c r="A103" s="196"/>
      <c r="B103" s="196"/>
      <c r="C103" s="196"/>
      <c r="D103" s="196"/>
      <c r="E103" s="196"/>
      <c r="F103" s="196"/>
      <c r="G103" s="196"/>
      <c r="H103" s="196"/>
      <c r="I103" s="196"/>
      <c r="J103" s="196"/>
      <c r="K103" s="196"/>
      <c r="L103" s="196"/>
    </row>
    <row r="104" spans="1:12" ht="15.75" x14ac:dyDescent="0.25">
      <c r="A104" s="200" t="str">
        <f>+'9- VALIDACIÓN'!B17</f>
        <v>2. Cuántas veces utilizaste la herramienta? Explica</v>
      </c>
      <c r="B104" s="200"/>
      <c r="C104" s="200"/>
      <c r="D104" s="200"/>
      <c r="E104" s="200"/>
      <c r="F104" s="200"/>
      <c r="G104" s="200"/>
      <c r="H104" s="200"/>
      <c r="I104" s="200"/>
      <c r="J104" s="200"/>
      <c r="K104" s="200"/>
      <c r="L104" s="200"/>
    </row>
    <row r="105" spans="1:12" x14ac:dyDescent="0.25">
      <c r="A105" s="196" t="str">
        <f>+'9- VALIDACIÓN'!B18</f>
        <v>Se realizó una sola jornada de encuesta a 29 personas el sábado 27 de mayo entre las 3:30 p.m y las 6:00 p.m aproximadamente</v>
      </c>
      <c r="B105" s="196"/>
      <c r="C105" s="196"/>
      <c r="D105" s="196"/>
      <c r="E105" s="196"/>
      <c r="F105" s="196"/>
      <c r="G105" s="196"/>
      <c r="H105" s="196"/>
      <c r="I105" s="196"/>
      <c r="J105" s="196"/>
      <c r="K105" s="196"/>
      <c r="L105" s="196"/>
    </row>
    <row r="106" spans="1:12" x14ac:dyDescent="0.25">
      <c r="A106" s="196"/>
      <c r="B106" s="196"/>
      <c r="C106" s="196"/>
      <c r="D106" s="196"/>
      <c r="E106" s="196"/>
      <c r="F106" s="196"/>
      <c r="G106" s="196"/>
      <c r="H106" s="196"/>
      <c r="I106" s="196"/>
      <c r="J106" s="196"/>
      <c r="K106" s="196"/>
      <c r="L106" s="196"/>
    </row>
    <row r="107" spans="1:12" x14ac:dyDescent="0.25">
      <c r="A107" s="196"/>
      <c r="B107" s="196"/>
      <c r="C107" s="196"/>
      <c r="D107" s="196"/>
      <c r="E107" s="196"/>
      <c r="F107" s="196"/>
      <c r="G107" s="196"/>
      <c r="H107" s="196"/>
      <c r="I107" s="196"/>
      <c r="J107" s="196"/>
      <c r="K107" s="196"/>
      <c r="L107" s="196"/>
    </row>
    <row r="108" spans="1:12" ht="15.75" x14ac:dyDescent="0.25">
      <c r="A108" s="200" t="str">
        <f>+'9- VALIDACIÓN'!B22</f>
        <v>3. Describe los resultados de validación evidenciados con las herramientas utilizadas (cualitativos y cuantitativos)</v>
      </c>
      <c r="B108" s="200"/>
      <c r="C108" s="200"/>
      <c r="D108" s="200"/>
      <c r="E108" s="200"/>
      <c r="F108" s="200"/>
      <c r="G108" s="200"/>
      <c r="H108" s="200"/>
      <c r="I108" s="200"/>
      <c r="J108" s="200"/>
      <c r="K108" s="200"/>
      <c r="L108" s="200"/>
    </row>
    <row r="109" spans="1:12" x14ac:dyDescent="0.25">
      <c r="A109" s="196" t="str">
        <f>+'9- VALIDACIÓN'!B23</f>
        <v xml:space="preserve">Análisis del consumidor. Para conocer el comportamiento del cliente y tener una idea de lo que espera encontrar en la empresa Stranger Things: Handcraft &amp; Tecno Shop, se diseñó una encuesta de 10 sencillas preguntas a un grupo focal.
Esta encuesta se desarrolló con personas en el Centro Comercial Viva Guajira de Riohacha en el cual se logró capturar la información de  los clientes que manejan las redes sociales y las aplicaciones en los teléfonos inteligentes.
A continuación se presenta la encuesta realizada face to face, conservando un mercado objetivo 58.386 de habitantes en el Distrito de Riohacha (población finita), posteriormente se obtiene una muestra de 29 personas de forma  aleatoria presentando un nivel de confianza de 95% y un error máximo de estimación de 10%, dicha muestra se les aplicó la encuesta con el objetivo de obtener información representativa útil para el éxito de la empresa Stranger Things: Handcraft &amp; Tecno Shop. A continuación se registran los resultados de la encuesta:
A la hora de obsequiar un Detalle o Regalo, cuál de las siguientes opciones prefiere: Se presenta una distribución heterogénea ya que se proponen varias opciones incluyendo aquellas que no están contempladas en el plan de empresa. Está distribución posibilita determinar la tendencia de elección de los productos que se podrían elaborar y/o comprar. La variable de Experiencias (invitaciones) tuvo la mayor frecuencia con un 18,3% seguida de la de Accesorios Personales con una frecuencia relativa de 17.5%, y en tercer lugar la de Novedades Tecnológicas de uso cotidiano con un 14.3%. Lo anterior puede respaldar la propuesta diferenciadora y augura excelentes posibilidades. 
La segunda pregunta del cuestionario, permite precisar que los clientes potenciales de la empresa Stranger Things: Handcrafts &amp; Tecno Shop, con una proporción del 43%, están dispuestos a pagar entre $10.000 pesos y $50.000, seguidos de un 34% que está dispuesto a pagar entre %$ 50.000 y $ 100.000 pesos, siendo rangos muy favorables con el propósito de trabajar en los                                  costos de producción para lograr márgenes de ganancia altos.
Se exhibe que el 36% de los participantes prefieren obsequiar en las festividades de cumpleaños. Este resultado no delimita la posibilidad del éxito de la nueva empresa porque se pueden tener ventas constantes durante todo el año, seguido de la navidad con un 24%.
Con que frecuencia compra usted un detalle a una persona allegada. El 39 % de los encuestados afirmaron comprar un detalle con una frecuencia de 1 vez entre uno y tres meses. Este resultado demuestra pertinente disponer de una estrategia de marketing fuerte para captar los clientes en volumen, ofrecer autenticidad ya que el cliente potencial no tiene una muy buena frecuencia de compra.
Qué importancia le da a la originalidad a la hora de regalar un detalle, el 83,2% de la población encuestada considera muy importante la autenticidad de sus artículos, lo que confirma las directrices del plan estratégico de la empresa Stranger Things: Handcrafts &amp; Tecno Shop.
Cuando Compra un Detalle, que medio de pago usualmente utiliza, observamos que para el 42% de los encuestados, el pago en efectivo es el de mayor relevancia, seguido con un 31% por las transferencias realizadas desde plataformas de bolsillo electrónico como Nequi, Daviplata, Ahorro a la Mano o Transfi ya, las cuales son han alcanzado un nivel de popularidad impresionante en los últimos años, sobre todo durante y después de la pandemia. Otra con na visión de crecimiento acelerado son las Fintech, las cuales respaldan compras a créditos con tasas de interés muy bajas o nulas cuando las cuotas no exceden los cuatro (4) meses, y solo es descargar la aplicación y pocos minutos te realizan tu estudio de crédito y el  monto de tu valor pre aprobado.
Donde Prefiere comprar sus obsequios hace alusión al canal de adquisición de los productos de Stranger Things: Handcrafts &amp; Tecno Shop en el que se puede apreciar que el 66% de los consumidores prefieren ir directamente a los puntos de venta física para adquirir los artículos, detallarlos y corroborar su calidad y funcionalidad directamente, no obstante las compras por internet tienen una proporción de 34% por lo que es pertinente contemplar a medida que trascurra el tiempo por una campaña de marketing digital a fin de potencializar este canal de venta.
Que tan valioso considera el arte manual, un 60% de las personas encuestadas estiman muy valioso el arte manual y sus productos, modelos de producción utilizadas por la empresa Stranger Things: Handcrafts &amp; Tecno Shop. Por otra parte el 28% de los encuestados tiene una definición neutra sobre las artesanías. El anterior dato permite postular nuevas variables acerca de la proporción de ventas respecto a los artículos tecnológicos.
Que tiene en cuenta a la hora de escoger un detalle, el 24% de los encuestados destacan el precio como factor determinante al momento de ofrecer un detalle, así mismo se posiciona la variable de la originalidad y la funcionalidad como expectativa al adquirir un producto. Es importante reseñar que el plan propuesto tiene como columna vertebral los 2 componentes de acción en su quehacer.
Invierte usted en la personalización de espacios, es pertinente detallar que el 80% los encuestados afirman que invierten en la personalización de espacios con accesorios en arte manual o novedades tecnológicas con los cuales se identifican. Lo anterior es un punto importante para incluir artículos que respondan a la población objetivo en el segmento del mercado, bien sea para el hogar, el lugar de trabajo o el vehículo.
</v>
      </c>
      <c r="B109" s="196"/>
      <c r="C109" s="196"/>
      <c r="D109" s="196"/>
      <c r="E109" s="196"/>
      <c r="F109" s="196"/>
      <c r="G109" s="196"/>
      <c r="H109" s="196"/>
      <c r="I109" s="196"/>
      <c r="J109" s="196"/>
      <c r="K109" s="196"/>
      <c r="L109" s="196"/>
    </row>
    <row r="110" spans="1:12" x14ac:dyDescent="0.25">
      <c r="A110" s="196"/>
      <c r="B110" s="196"/>
      <c r="C110" s="196"/>
      <c r="D110" s="196"/>
      <c r="E110" s="196"/>
      <c r="F110" s="196"/>
      <c r="G110" s="196"/>
      <c r="H110" s="196"/>
      <c r="I110" s="196"/>
      <c r="J110" s="196"/>
      <c r="K110" s="196"/>
      <c r="L110" s="196"/>
    </row>
    <row r="111" spans="1:12" x14ac:dyDescent="0.25">
      <c r="A111" s="196"/>
      <c r="B111" s="196"/>
      <c r="C111" s="196"/>
      <c r="D111" s="196"/>
      <c r="E111" s="196"/>
      <c r="F111" s="196"/>
      <c r="G111" s="196"/>
      <c r="H111" s="196"/>
      <c r="I111" s="196"/>
      <c r="J111" s="196"/>
      <c r="K111" s="196"/>
      <c r="L111" s="196"/>
    </row>
    <row r="112" spans="1:12" x14ac:dyDescent="0.25">
      <c r="A112" s="196"/>
      <c r="B112" s="196"/>
      <c r="C112" s="196"/>
      <c r="D112" s="196"/>
      <c r="E112" s="196"/>
      <c r="F112" s="196"/>
      <c r="G112" s="196"/>
      <c r="H112" s="196"/>
      <c r="I112" s="196"/>
      <c r="J112" s="196"/>
      <c r="K112" s="196"/>
      <c r="L112" s="196"/>
    </row>
    <row r="113" spans="1:12" x14ac:dyDescent="0.25">
      <c r="A113" s="196"/>
      <c r="B113" s="196"/>
      <c r="C113" s="196"/>
      <c r="D113" s="196"/>
      <c r="E113" s="196"/>
      <c r="F113" s="196"/>
      <c r="G113" s="196"/>
      <c r="H113" s="196"/>
      <c r="I113" s="196"/>
      <c r="J113" s="196"/>
      <c r="K113" s="196"/>
      <c r="L113" s="196"/>
    </row>
    <row r="114" spans="1:12" x14ac:dyDescent="0.25">
      <c r="A114" s="196"/>
      <c r="B114" s="196"/>
      <c r="C114" s="196"/>
      <c r="D114" s="196"/>
      <c r="E114" s="196"/>
      <c r="F114" s="196"/>
      <c r="G114" s="196"/>
      <c r="H114" s="196"/>
      <c r="I114" s="196"/>
      <c r="J114" s="196"/>
      <c r="K114" s="196"/>
      <c r="L114" s="196"/>
    </row>
    <row r="115" spans="1:12" x14ac:dyDescent="0.25">
      <c r="A115" s="196"/>
      <c r="B115" s="196"/>
      <c r="C115" s="196"/>
      <c r="D115" s="196"/>
      <c r="E115" s="196"/>
      <c r="F115" s="196"/>
      <c r="G115" s="196"/>
      <c r="H115" s="196"/>
      <c r="I115" s="196"/>
      <c r="J115" s="196"/>
      <c r="K115" s="196"/>
      <c r="L115" s="196"/>
    </row>
    <row r="116" spans="1:12" x14ac:dyDescent="0.25">
      <c r="A116" s="196"/>
      <c r="B116" s="196"/>
      <c r="C116" s="196"/>
      <c r="D116" s="196"/>
      <c r="E116" s="196"/>
      <c r="F116" s="196"/>
      <c r="G116" s="196"/>
      <c r="H116" s="196"/>
      <c r="I116" s="196"/>
      <c r="J116" s="196"/>
      <c r="K116" s="196"/>
      <c r="L116" s="196"/>
    </row>
    <row r="117" spans="1:12" x14ac:dyDescent="0.25">
      <c r="A117" s="196"/>
      <c r="B117" s="196"/>
      <c r="C117" s="196"/>
      <c r="D117" s="196"/>
      <c r="E117" s="196"/>
      <c r="F117" s="196"/>
      <c r="G117" s="196"/>
      <c r="H117" s="196"/>
      <c r="I117" s="196"/>
      <c r="J117" s="196"/>
      <c r="K117" s="196"/>
      <c r="L117" s="196"/>
    </row>
    <row r="118" spans="1:12" x14ac:dyDescent="0.25">
      <c r="A118" s="196"/>
      <c r="B118" s="196"/>
      <c r="C118" s="196"/>
      <c r="D118" s="196"/>
      <c r="E118" s="196"/>
      <c r="F118" s="196"/>
      <c r="G118" s="196"/>
      <c r="H118" s="196"/>
      <c r="I118" s="196"/>
      <c r="J118" s="196"/>
      <c r="K118" s="196"/>
      <c r="L118" s="196"/>
    </row>
    <row r="119" spans="1:12" x14ac:dyDescent="0.25">
      <c r="A119" s="196"/>
      <c r="B119" s="196"/>
      <c r="C119" s="196"/>
      <c r="D119" s="196"/>
      <c r="E119" s="196"/>
      <c r="F119" s="196"/>
      <c r="G119" s="196"/>
      <c r="H119" s="196"/>
      <c r="I119" s="196"/>
      <c r="J119" s="196"/>
      <c r="K119" s="196"/>
      <c r="L119" s="196"/>
    </row>
    <row r="120" spans="1:12" x14ac:dyDescent="0.25">
      <c r="A120" s="196"/>
      <c r="B120" s="196"/>
      <c r="C120" s="196"/>
      <c r="D120" s="196"/>
      <c r="E120" s="196"/>
      <c r="F120" s="196"/>
      <c r="G120" s="196"/>
      <c r="H120" s="196"/>
      <c r="I120" s="196"/>
      <c r="J120" s="196"/>
      <c r="K120" s="196"/>
      <c r="L120" s="196"/>
    </row>
    <row r="121" spans="1:12" x14ac:dyDescent="0.25">
      <c r="A121" s="196"/>
      <c r="B121" s="196"/>
      <c r="C121" s="196"/>
      <c r="D121" s="196"/>
      <c r="E121" s="196"/>
      <c r="F121" s="196"/>
      <c r="G121" s="196"/>
      <c r="H121" s="196"/>
      <c r="I121" s="196"/>
      <c r="J121" s="196"/>
      <c r="K121" s="196"/>
      <c r="L121" s="196"/>
    </row>
    <row r="122" spans="1:12" x14ac:dyDescent="0.25">
      <c r="A122" s="196"/>
      <c r="B122" s="196"/>
      <c r="C122" s="196"/>
      <c r="D122" s="196"/>
      <c r="E122" s="196"/>
      <c r="F122" s="196"/>
      <c r="G122" s="196"/>
      <c r="H122" s="196"/>
      <c r="I122" s="196"/>
      <c r="J122" s="196"/>
      <c r="K122" s="196"/>
      <c r="L122" s="196"/>
    </row>
    <row r="123" spans="1:12" ht="15.75" x14ac:dyDescent="0.25">
      <c r="A123" s="200" t="str">
        <f>+'9- VALIDACIÓN'!B38</f>
        <v>4. Menciona las oportunidades de mejora del producto o servicio evidenciadas con las herramientas de validación utilizadas.</v>
      </c>
      <c r="B123" s="200"/>
      <c r="C123" s="200"/>
      <c r="D123" s="200"/>
      <c r="E123" s="200"/>
      <c r="F123" s="200"/>
      <c r="G123" s="200"/>
      <c r="H123" s="200"/>
      <c r="I123" s="200"/>
      <c r="J123" s="200"/>
      <c r="K123" s="200"/>
      <c r="L123" s="200"/>
    </row>
    <row r="124" spans="1:12" x14ac:dyDescent="0.25">
      <c r="A124" s="196" t="str">
        <f>+'9- VALIDACIÓN'!B39</f>
        <v>1. El mercado de los accesorios en arte manual y novedades tecnológicas de bajo costo, son muy valorados en la región. 2. La Cultura Caribe es básicamente celebración por lo que siempre es indispensable contar con detalle de bajo costo, de adquisición inmediata y que refleje el carácer y la personalidad de quien lo brinda, por lo que el catálogo de productos que ofrece Stranger Things es ideal para esas ocasiones especiales. 3, Se debe realizar una muy buena tienda física que atraiga la atención del cliente, que sea innovadora y refleje el gusto por lo No Común, 4. Se debe estar al dia con las novedades tecnológicas, el manejo de plataformas de comercio y alianzas con FinTech. 5. Se debe contra con excelente sistema de entregas y con Stocks suficiente para cubrir la demanda sobre todo en fechas especiales.</v>
      </c>
      <c r="B124" s="196"/>
      <c r="C124" s="196"/>
      <c r="D124" s="196"/>
      <c r="E124" s="196"/>
      <c r="F124" s="196"/>
      <c r="G124" s="196"/>
      <c r="H124" s="196"/>
      <c r="I124" s="196"/>
      <c r="J124" s="196"/>
      <c r="K124" s="196"/>
      <c r="L124" s="196"/>
    </row>
    <row r="125" spans="1:12" x14ac:dyDescent="0.25">
      <c r="A125" s="196"/>
      <c r="B125" s="196"/>
      <c r="C125" s="196"/>
      <c r="D125" s="196"/>
      <c r="E125" s="196"/>
      <c r="F125" s="196"/>
      <c r="G125" s="196"/>
      <c r="H125" s="196"/>
      <c r="I125" s="196"/>
      <c r="J125" s="196"/>
      <c r="K125" s="196"/>
      <c r="L125" s="196"/>
    </row>
    <row r="126" spans="1:12" x14ac:dyDescent="0.25">
      <c r="A126" s="196"/>
      <c r="B126" s="196"/>
      <c r="C126" s="196"/>
      <c r="D126" s="196"/>
      <c r="E126" s="196"/>
      <c r="F126" s="196"/>
      <c r="G126" s="196"/>
      <c r="H126" s="196"/>
      <c r="I126" s="196"/>
      <c r="J126" s="196"/>
      <c r="K126" s="196"/>
      <c r="L126" s="196"/>
    </row>
    <row r="127" spans="1:12" x14ac:dyDescent="0.25">
      <c r="A127" s="196"/>
      <c r="B127" s="196"/>
      <c r="C127" s="196"/>
      <c r="D127" s="196"/>
      <c r="E127" s="196"/>
      <c r="F127" s="196"/>
      <c r="G127" s="196"/>
      <c r="H127" s="196"/>
      <c r="I127" s="196"/>
      <c r="J127" s="196"/>
      <c r="K127" s="196"/>
      <c r="L127" s="196"/>
    </row>
    <row r="128" spans="1:12" x14ac:dyDescent="0.25">
      <c r="A128" s="196"/>
      <c r="B128" s="196"/>
      <c r="C128" s="196"/>
      <c r="D128" s="196"/>
      <c r="E128" s="196"/>
      <c r="F128" s="196"/>
      <c r="G128" s="196"/>
      <c r="H128" s="196"/>
      <c r="I128" s="196"/>
      <c r="J128" s="196"/>
      <c r="K128" s="196"/>
      <c r="L128" s="196"/>
    </row>
    <row r="129" spans="1:12" x14ac:dyDescent="0.25">
      <c r="A129" s="196"/>
      <c r="B129" s="196"/>
      <c r="C129" s="196"/>
      <c r="D129" s="196"/>
      <c r="E129" s="196"/>
      <c r="F129" s="196"/>
      <c r="G129" s="196"/>
      <c r="H129" s="196"/>
      <c r="I129" s="196"/>
      <c r="J129" s="196"/>
      <c r="K129" s="196"/>
      <c r="L129" s="196"/>
    </row>
    <row r="130" spans="1:12" ht="15.75" x14ac:dyDescent="0.25">
      <c r="A130" s="200" t="str">
        <f>+'9- VALIDACIÓN'!B46</f>
        <v>5. Menciona el precio de venta estimado de cada uno de tus productos o servicios</v>
      </c>
      <c r="B130" s="200"/>
      <c r="C130" s="200"/>
      <c r="D130" s="200"/>
      <c r="E130" s="200"/>
      <c r="F130" s="200"/>
      <c r="G130" s="200"/>
      <c r="H130" s="200"/>
      <c r="I130" s="200"/>
      <c r="J130" s="200"/>
      <c r="K130" s="200"/>
      <c r="L130" s="200"/>
    </row>
    <row r="131" spans="1:12" x14ac:dyDescent="0.25">
      <c r="A131" s="196" t="str">
        <f>+'9- VALIDACIÓN'!B47</f>
        <v>Accesorios en todo tipo de materiales: Top Blusa tejido en Crochet con perlería /Herrería: $65.000  / Llaveros: $14.000  / Turbantes: $20.000 / Organizadores de Maquillaje: $35.000
Gps Tracker: $120.000, Smart watch: $94.000, Lámpara con luces led para niños: /$55.000, Barra de sonido inalámbrica: $60.000, robot aspiradora inteligente: $149.900, tira de luces leds: /$178.900
Accesorios Decorados en Pedrería y/o Herrajes: Bolsos: $60.000, gorras: $30.000, viseras: $35.000, moñas: $15.000  vinchas: $ 15.000, cintillos: $15.000, adornos para tarjetas de invitación: $10.000, aretes: $20.000, pulseras: $15.000, pavitas: $30.000</v>
      </c>
      <c r="B131" s="196"/>
      <c r="C131" s="196"/>
      <c r="D131" s="196"/>
      <c r="E131" s="196"/>
      <c r="F131" s="196"/>
      <c r="G131" s="196"/>
      <c r="H131" s="196"/>
      <c r="I131" s="196"/>
      <c r="J131" s="196"/>
      <c r="K131" s="196"/>
      <c r="L131" s="196"/>
    </row>
    <row r="132" spans="1:12" x14ac:dyDescent="0.25">
      <c r="A132" s="196"/>
      <c r="B132" s="196"/>
      <c r="C132" s="196"/>
      <c r="D132" s="196"/>
      <c r="E132" s="196"/>
      <c r="F132" s="196"/>
      <c r="G132" s="196"/>
      <c r="H132" s="196"/>
      <c r="I132" s="196"/>
      <c r="J132" s="196"/>
      <c r="K132" s="196"/>
      <c r="L132" s="196"/>
    </row>
    <row r="133" spans="1:12" x14ac:dyDescent="0.25">
      <c r="A133" s="196"/>
      <c r="B133" s="196"/>
      <c r="C133" s="196"/>
      <c r="D133" s="196"/>
      <c r="E133" s="196"/>
      <c r="F133" s="196"/>
      <c r="G133" s="196"/>
      <c r="H133" s="196"/>
      <c r="I133" s="196"/>
      <c r="J133" s="196"/>
      <c r="K133" s="196"/>
      <c r="L133" s="196"/>
    </row>
    <row r="134" spans="1:12" x14ac:dyDescent="0.25">
      <c r="A134" s="196"/>
      <c r="B134" s="196"/>
      <c r="C134" s="196"/>
      <c r="D134" s="196"/>
      <c r="E134" s="196"/>
      <c r="F134" s="196"/>
      <c r="G134" s="196"/>
      <c r="H134" s="196"/>
      <c r="I134" s="196"/>
      <c r="J134" s="196"/>
      <c r="K134" s="196"/>
      <c r="L134" s="196"/>
    </row>
    <row r="135" spans="1:12" x14ac:dyDescent="0.25">
      <c r="A135" s="196"/>
      <c r="B135" s="196"/>
      <c r="C135" s="196"/>
      <c r="D135" s="196"/>
      <c r="E135" s="196"/>
      <c r="F135" s="196"/>
      <c r="G135" s="196"/>
      <c r="H135" s="196"/>
      <c r="I135" s="196"/>
      <c r="J135" s="196"/>
      <c r="K135" s="196"/>
      <c r="L135" s="196"/>
    </row>
    <row r="136" spans="1:12" x14ac:dyDescent="0.25">
      <c r="A136" s="196"/>
      <c r="B136" s="196"/>
      <c r="C136" s="196"/>
      <c r="D136" s="196"/>
      <c r="E136" s="196"/>
      <c r="F136" s="196"/>
      <c r="G136" s="196"/>
      <c r="H136" s="196"/>
      <c r="I136" s="196"/>
      <c r="J136" s="196"/>
      <c r="K136" s="196"/>
      <c r="L136" s="196"/>
    </row>
    <row r="137" spans="1:12" ht="15.75" x14ac:dyDescent="0.25">
      <c r="A137" s="200" t="str">
        <f>+'9- VALIDACIÓN'!B54</f>
        <v>6. Cuál es el avance técnico, comercial y legal a la fecha, de tu modelo de negocio</v>
      </c>
      <c r="B137" s="200"/>
      <c r="C137" s="200"/>
      <c r="D137" s="200"/>
      <c r="E137" s="200"/>
      <c r="F137" s="200"/>
      <c r="G137" s="200"/>
      <c r="H137" s="200"/>
      <c r="I137" s="200"/>
      <c r="J137" s="200"/>
      <c r="K137" s="200"/>
      <c r="L137" s="200"/>
    </row>
    <row r="138" spans="1:12" x14ac:dyDescent="0.25">
      <c r="A138" s="196" t="str">
        <f>+'9- VALIDACIÓN'!B55</f>
        <v>Este emprendimiento se encuentra en fase de Construcción del Plan de Negocios</v>
      </c>
      <c r="B138" s="196"/>
      <c r="C138" s="196"/>
      <c r="D138" s="196"/>
      <c r="E138" s="196"/>
      <c r="F138" s="196"/>
      <c r="G138" s="196"/>
      <c r="H138" s="196"/>
      <c r="I138" s="196"/>
      <c r="J138" s="196"/>
      <c r="K138" s="196"/>
      <c r="L138" s="196"/>
    </row>
    <row r="139" spans="1:12" x14ac:dyDescent="0.25">
      <c r="A139" s="196"/>
      <c r="B139" s="196"/>
      <c r="C139" s="196"/>
      <c r="D139" s="196"/>
      <c r="E139" s="196"/>
      <c r="F139" s="196"/>
      <c r="G139" s="196"/>
      <c r="H139" s="196"/>
      <c r="I139" s="196"/>
      <c r="J139" s="196"/>
      <c r="K139" s="196"/>
      <c r="L139" s="196"/>
    </row>
    <row r="140" spans="1:12" x14ac:dyDescent="0.25">
      <c r="A140" s="196"/>
      <c r="B140" s="196"/>
      <c r="C140" s="196"/>
      <c r="D140" s="196"/>
      <c r="E140" s="196"/>
      <c r="F140" s="196"/>
      <c r="G140" s="196"/>
      <c r="H140" s="196"/>
      <c r="I140" s="196"/>
      <c r="J140" s="196"/>
      <c r="K140" s="196"/>
      <c r="L140" s="196"/>
    </row>
    <row r="141" spans="1:12" x14ac:dyDescent="0.25">
      <c r="A141" s="196"/>
      <c r="B141" s="196"/>
      <c r="C141" s="196"/>
      <c r="D141" s="196"/>
      <c r="E141" s="196"/>
      <c r="F141" s="196"/>
      <c r="G141" s="196"/>
      <c r="H141" s="196"/>
      <c r="I141" s="196"/>
      <c r="J141" s="196"/>
      <c r="K141" s="196"/>
      <c r="L141" s="196"/>
    </row>
    <row r="142" spans="1:12" x14ac:dyDescent="0.25">
      <c r="A142" s="196"/>
      <c r="B142" s="196"/>
      <c r="C142" s="196"/>
      <c r="D142" s="196"/>
      <c r="E142" s="196"/>
      <c r="F142" s="196"/>
      <c r="G142" s="196"/>
      <c r="H142" s="196"/>
      <c r="I142" s="196"/>
      <c r="J142" s="196"/>
      <c r="K142" s="196"/>
      <c r="L142" s="196"/>
    </row>
    <row r="143" spans="1:12" x14ac:dyDescent="0.25">
      <c r="A143" s="196"/>
      <c r="B143" s="196"/>
      <c r="C143" s="196"/>
      <c r="D143" s="196"/>
      <c r="E143" s="196"/>
      <c r="F143" s="196"/>
      <c r="G143" s="196"/>
      <c r="H143" s="196"/>
      <c r="I143" s="196"/>
      <c r="J143" s="196"/>
      <c r="K143" s="196"/>
      <c r="L143" s="196"/>
    </row>
    <row r="149" spans="1:9" ht="16.5" x14ac:dyDescent="0.3">
      <c r="A149" s="201" t="str">
        <f>+'10- LAS CIFRAS'!B9</f>
        <v>INVERSIONES FIJAS</v>
      </c>
      <c r="B149" s="201"/>
      <c r="C149" s="119"/>
      <c r="D149" s="119"/>
      <c r="E149" s="119"/>
      <c r="F149" s="119"/>
      <c r="G149" s="116"/>
      <c r="H149" s="116"/>
      <c r="I149" s="116"/>
    </row>
    <row r="150" spans="1:9" ht="51.75" customHeight="1" x14ac:dyDescent="0.3">
      <c r="A150" s="130" t="str">
        <f>+'10- LAS CIFRAS'!B10</f>
        <v>Categoría 
(Elige de la lista desplegable)</v>
      </c>
      <c r="B150" s="130" t="str">
        <f>+'10- LAS CIFRAS'!C10</f>
        <v>Elemento
(Especificar el elemento)</v>
      </c>
      <c r="C150" s="130" t="str">
        <f>+'10- LAS CIFRAS'!D10</f>
        <v>Valor unitario</v>
      </c>
      <c r="D150" s="130" t="str">
        <f>+'10- LAS CIFRAS'!E10</f>
        <v>Cantidad</v>
      </c>
      <c r="E150" s="130" t="str">
        <f>+'10- LAS CIFRAS'!F10</f>
        <v>Valor Total</v>
      </c>
      <c r="F150" s="130" t="str">
        <f>+'10- LAS CIFRAS'!G10</f>
        <v>Aportado por
(Colocar  Fondo Emprender cuando sea el caso)</v>
      </c>
      <c r="G150" s="117"/>
      <c r="H150" s="116"/>
      <c r="I150" s="116"/>
    </row>
    <row r="151" spans="1:9" ht="16.5" x14ac:dyDescent="0.3">
      <c r="A151" s="131" t="str">
        <f>+'10- LAS CIFRAS'!B11</f>
        <v>Muebles y Enseres</v>
      </c>
      <c r="B151" s="131" t="str">
        <f>+'10- LAS CIFRAS'!C11</f>
        <v>VITRINAS</v>
      </c>
      <c r="C151" s="132">
        <f>+'10- LAS CIFRAS'!D11</f>
        <v>500000</v>
      </c>
      <c r="D151" s="131">
        <f>+'10- LAS CIFRAS'!E11</f>
        <v>5</v>
      </c>
      <c r="E151" s="132">
        <f>+'10- LAS CIFRAS'!F11</f>
        <v>2500000</v>
      </c>
      <c r="F151" s="131" t="str">
        <f>+'10- LAS CIFRAS'!G11</f>
        <v>Aporte Emprendedor</v>
      </c>
      <c r="G151" s="116"/>
      <c r="H151" s="116"/>
      <c r="I151" s="116"/>
    </row>
    <row r="152" spans="1:9" ht="16.5" x14ac:dyDescent="0.3">
      <c r="A152" s="131" t="str">
        <f>+'10- LAS CIFRAS'!B12</f>
        <v>Muebles y Enseres</v>
      </c>
      <c r="B152" s="131" t="str">
        <f>+'10- LAS CIFRAS'!C12</f>
        <v>JUEGO DE SILLAS Y MESA</v>
      </c>
      <c r="C152" s="132">
        <f>+'10- LAS CIFRAS'!D12</f>
        <v>600000</v>
      </c>
      <c r="D152" s="131">
        <f>+'10- LAS CIFRAS'!E12</f>
        <v>2</v>
      </c>
      <c r="E152" s="132">
        <f>+'10- LAS CIFRAS'!F12</f>
        <v>1200000</v>
      </c>
      <c r="F152" s="131" t="str">
        <f>+'10- LAS CIFRAS'!G12</f>
        <v>Fondo Emprender</v>
      </c>
      <c r="G152" s="116"/>
      <c r="H152" s="116"/>
      <c r="I152" s="116"/>
    </row>
    <row r="153" spans="1:9" ht="31.5" x14ac:dyDescent="0.3">
      <c r="A153" s="133" t="str">
        <f>+'10- LAS CIFRAS'!B13</f>
        <v>Maquinaria y Equipo</v>
      </c>
      <c r="B153" s="131" t="str">
        <f>+'10- LAS CIFRAS'!C13</f>
        <v>MAQUINA DE COSER Y FILETIADORA</v>
      </c>
      <c r="C153" s="132">
        <f>+'10- LAS CIFRAS'!D13</f>
        <v>2000000</v>
      </c>
      <c r="D153" s="131">
        <f>+'10- LAS CIFRAS'!E13</f>
        <v>4</v>
      </c>
      <c r="E153" s="132">
        <f>+'10- LAS CIFRAS'!F13</f>
        <v>8000000</v>
      </c>
      <c r="F153" s="131" t="str">
        <f>+'10- LAS CIFRAS'!G13</f>
        <v>Fondo Emprender</v>
      </c>
      <c r="G153" s="116"/>
      <c r="H153" s="116"/>
      <c r="I153" s="116"/>
    </row>
    <row r="154" spans="1:9" ht="16.5" x14ac:dyDescent="0.3">
      <c r="A154" s="131" t="str">
        <f>+'10- LAS CIFRAS'!B14</f>
        <v>Muebles y Enseres</v>
      </c>
      <c r="B154" s="131" t="str">
        <f>+'10- LAS CIFRAS'!C14</f>
        <v>ELEMENTO DE COSTURA</v>
      </c>
      <c r="C154" s="132">
        <f>+'10- LAS CIFRAS'!D14</f>
        <v>1000000</v>
      </c>
      <c r="D154" s="131">
        <f>+'10- LAS CIFRAS'!E14</f>
        <v>2</v>
      </c>
      <c r="E154" s="132">
        <f>+'10- LAS CIFRAS'!F14</f>
        <v>2000000</v>
      </c>
      <c r="F154" s="131" t="str">
        <f>+'10- LAS CIFRAS'!G14</f>
        <v>Fondo Emprender</v>
      </c>
      <c r="G154" s="116"/>
      <c r="H154" s="116"/>
      <c r="I154" s="116"/>
    </row>
    <row r="155" spans="1:9" ht="16.5" x14ac:dyDescent="0.3">
      <c r="A155" s="131" t="str">
        <f>+'10- LAS CIFRAS'!B15</f>
        <v>Muebles y Enseres</v>
      </c>
      <c r="B155" s="131" t="str">
        <f>+'10- LAS CIFRAS'!C15</f>
        <v>ESTANTES</v>
      </c>
      <c r="C155" s="132">
        <f>+'10- LAS CIFRAS'!D15</f>
        <v>500000</v>
      </c>
      <c r="D155" s="131">
        <f>+'10- LAS CIFRAS'!E15</f>
        <v>3</v>
      </c>
      <c r="E155" s="132">
        <f>+'10- LAS CIFRAS'!F15</f>
        <v>1500000</v>
      </c>
      <c r="F155" s="131" t="str">
        <f>+'10- LAS CIFRAS'!G15</f>
        <v>Fondo Emprender</v>
      </c>
      <c r="G155" s="116"/>
      <c r="H155" s="116"/>
      <c r="I155" s="116"/>
    </row>
    <row r="156" spans="1:9" ht="16.5" x14ac:dyDescent="0.3">
      <c r="A156" s="131" t="str">
        <f>+'10- LAS CIFRAS'!B16</f>
        <v>Equipos Comunicaciones, Cómputo y Herramientas</v>
      </c>
      <c r="B156" s="131" t="str">
        <f>+'10- LAS CIFRAS'!C16</f>
        <v xml:space="preserve">COMPUTADOR </v>
      </c>
      <c r="C156" s="132">
        <f>+'10- LAS CIFRAS'!D16</f>
        <v>4600000</v>
      </c>
      <c r="D156" s="131">
        <f>+'10- LAS CIFRAS'!E16</f>
        <v>1</v>
      </c>
      <c r="E156" s="132">
        <f>+'10- LAS CIFRAS'!F16</f>
        <v>4600000</v>
      </c>
      <c r="F156" s="131" t="str">
        <f>+'10- LAS CIFRAS'!G16</f>
        <v>Fondo Emprender</v>
      </c>
      <c r="G156" s="116"/>
      <c r="H156" s="116"/>
      <c r="I156" s="116"/>
    </row>
    <row r="157" spans="1:9" ht="16.5" x14ac:dyDescent="0.3">
      <c r="A157" s="131" t="str">
        <f>+'10- LAS CIFRAS'!B17</f>
        <v>Equipos Comunicaciones, Cómputo y Herramientas</v>
      </c>
      <c r="B157" s="131" t="str">
        <f>+'10- LAS CIFRAS'!C17</f>
        <v xml:space="preserve">IMPRESORA MULTIFUNSIONAL </v>
      </c>
      <c r="C157" s="132">
        <f>+'10- LAS CIFRAS'!D17</f>
        <v>2000000</v>
      </c>
      <c r="D157" s="131">
        <f>+'10- LAS CIFRAS'!E17</f>
        <v>1</v>
      </c>
      <c r="E157" s="132">
        <f>+'10- LAS CIFRAS'!F17</f>
        <v>2000000</v>
      </c>
      <c r="F157" s="131" t="str">
        <f>+'10- LAS CIFRAS'!G17</f>
        <v>Fondo Emprender</v>
      </c>
      <c r="G157" s="116"/>
      <c r="H157" s="116"/>
      <c r="I157" s="116"/>
    </row>
    <row r="158" spans="1:9" ht="16.5" x14ac:dyDescent="0.3">
      <c r="A158" s="131" t="str">
        <f>+'10- LAS CIFRAS'!B18</f>
        <v>Muebles y Enseres</v>
      </c>
      <c r="B158" s="131" t="str">
        <f>+'10- LAS CIFRAS'!C18</f>
        <v xml:space="preserve">CELULAR  EMPRESARIAL </v>
      </c>
      <c r="C158" s="132">
        <f>+'10- LAS CIFRAS'!D18</f>
        <v>2000000</v>
      </c>
      <c r="D158" s="131">
        <f>+'10- LAS CIFRAS'!E18</f>
        <v>1</v>
      </c>
      <c r="E158" s="132">
        <f>+'10- LAS CIFRAS'!F18</f>
        <v>2000000</v>
      </c>
      <c r="F158" s="131" t="str">
        <f>+'10- LAS CIFRAS'!G18</f>
        <v>Fondo Emprender</v>
      </c>
      <c r="G158" s="116"/>
      <c r="H158" s="116"/>
      <c r="I158" s="116"/>
    </row>
    <row r="159" spans="1:9" ht="16.5" x14ac:dyDescent="0.3">
      <c r="A159" s="131" t="str">
        <f>+'10- LAS CIFRAS'!B19</f>
        <v>Equipo de Transporte y Carga</v>
      </c>
      <c r="B159" s="131" t="str">
        <f>+'10- LAS CIFRAS'!C19</f>
        <v>MOTOCICLETA</v>
      </c>
      <c r="C159" s="132">
        <f>+'10- LAS CIFRAS'!D19</f>
        <v>8500000</v>
      </c>
      <c r="D159" s="131">
        <f>+'10- LAS CIFRAS'!E19</f>
        <v>1</v>
      </c>
      <c r="E159" s="132">
        <f>+'10- LAS CIFRAS'!F19</f>
        <v>8500000</v>
      </c>
      <c r="F159" s="131" t="str">
        <f>+'10- LAS CIFRAS'!G19</f>
        <v>Fondo Emprender</v>
      </c>
      <c r="G159" s="116"/>
      <c r="H159" s="116"/>
      <c r="I159" s="116"/>
    </row>
    <row r="160" spans="1:9" ht="16.5" x14ac:dyDescent="0.3">
      <c r="A160" s="122"/>
      <c r="B160" s="122"/>
      <c r="C160" s="123"/>
      <c r="D160" s="122"/>
      <c r="E160" s="120">
        <f>+'10- LAS CIFRAS'!F20</f>
        <v>32300000</v>
      </c>
      <c r="F160" s="122"/>
      <c r="G160" s="116"/>
      <c r="H160" s="116"/>
      <c r="I160" s="116"/>
    </row>
    <row r="161" spans="1:9" ht="16.5" x14ac:dyDescent="0.3">
      <c r="A161" s="202" t="str">
        <f>+'10- LAS CIFRAS'!B21</f>
        <v>INVERSIONES DIFERIDAS</v>
      </c>
      <c r="B161" s="202"/>
      <c r="C161" s="119"/>
      <c r="D161" s="119"/>
      <c r="E161" s="119"/>
      <c r="F161" s="119"/>
      <c r="G161" s="116"/>
      <c r="H161" s="116"/>
      <c r="I161" s="116"/>
    </row>
    <row r="162" spans="1:9" ht="46.5" x14ac:dyDescent="0.3">
      <c r="A162" s="130" t="str">
        <f>+'10- LAS CIFRAS'!B22</f>
        <v>Categoría 
(Elige de la lista desplegable)</v>
      </c>
      <c r="B162" s="130" t="str">
        <f>+'10- LAS CIFRAS'!C22</f>
        <v>Elemento
(Especificar el elemento)</v>
      </c>
      <c r="C162" s="130" t="str">
        <f>+'10- LAS CIFRAS'!D22</f>
        <v>Valor unitario</v>
      </c>
      <c r="D162" s="130" t="str">
        <f>+'10- LAS CIFRAS'!E22</f>
        <v>Cantidad</v>
      </c>
      <c r="E162" s="130" t="str">
        <f>+'10- LAS CIFRAS'!F22</f>
        <v>Valor Total</v>
      </c>
      <c r="F162" s="130" t="str">
        <f>+'10- LAS CIFRAS'!G22</f>
        <v>Aportado por
(Colocar  Fondo Emprender cuando sea el caso)</v>
      </c>
      <c r="G162" s="116"/>
      <c r="H162" s="116"/>
      <c r="I162" s="116"/>
    </row>
    <row r="163" spans="1:9" ht="15.75" x14ac:dyDescent="0.25">
      <c r="A163" s="130" t="str">
        <f>+'10- LAS CIFRAS'!B23</f>
        <v>Matrícula Mercantil</v>
      </c>
      <c r="B163" s="130" t="str">
        <f>+'10- LAS CIFRAS'!C23</f>
        <v xml:space="preserve">inscripcion </v>
      </c>
      <c r="C163" s="132">
        <f>+'10- LAS CIFRAS'!D23</f>
        <v>340000</v>
      </c>
      <c r="D163" s="130">
        <f>+'10- LAS CIFRAS'!E23</f>
        <v>1</v>
      </c>
      <c r="E163" s="132">
        <f>+'10- LAS CIFRAS'!F23</f>
        <v>340000</v>
      </c>
      <c r="F163" s="130" t="str">
        <f>+'10- LAS CIFRAS'!G23</f>
        <v>Fondo Emprender</v>
      </c>
    </row>
    <row r="164" spans="1:9" ht="15.75" x14ac:dyDescent="0.25">
      <c r="A164" s="130" t="str">
        <f>+'10- LAS CIFRAS'!B24</f>
        <v>Arrendamientos</v>
      </c>
      <c r="B164" s="130" t="str">
        <f>+'10- LAS CIFRAS'!C24</f>
        <v xml:space="preserve">Local </v>
      </c>
      <c r="C164" s="132">
        <f>+'10- LAS CIFRAS'!D24</f>
        <v>800000</v>
      </c>
      <c r="D164" s="130">
        <f>+'10- LAS CIFRAS'!E24</f>
        <v>12</v>
      </c>
      <c r="E164" s="132">
        <f>+'10- LAS CIFRAS'!F24</f>
        <v>9600000</v>
      </c>
      <c r="F164" s="130" t="str">
        <f>+'10- LAS CIFRAS'!G24</f>
        <v>Fondo Emprender</v>
      </c>
    </row>
    <row r="165" spans="1:9" ht="15.75" x14ac:dyDescent="0.25">
      <c r="A165" s="130" t="str">
        <f>+'10- LAS CIFRAS'!B25</f>
        <v>Servicios Públicos</v>
      </c>
      <c r="B165" s="130" t="str">
        <f>+'10- LAS CIFRAS'!C25</f>
        <v>internet</v>
      </c>
      <c r="C165" s="132">
        <f>+'10- LAS CIFRAS'!D25</f>
        <v>150000</v>
      </c>
      <c r="D165" s="130">
        <f>+'10- LAS CIFRAS'!E25</f>
        <v>12</v>
      </c>
      <c r="E165" s="132">
        <f>+'10- LAS CIFRAS'!F25</f>
        <v>1800000</v>
      </c>
      <c r="F165" s="130" t="str">
        <f>+'10- LAS CIFRAS'!G25</f>
        <v>Fondo Emprender</v>
      </c>
    </row>
    <row r="166" spans="1:9" ht="15.75" x14ac:dyDescent="0.25">
      <c r="A166" s="130" t="str">
        <f>+'10- LAS CIFRAS'!B26</f>
        <v>Servicios Públicos</v>
      </c>
      <c r="B166" s="130" t="str">
        <f>+'10- LAS CIFRAS'!C26</f>
        <v xml:space="preserve">Energia </v>
      </c>
      <c r="C166" s="132">
        <f>+'10- LAS CIFRAS'!D26</f>
        <v>300000</v>
      </c>
      <c r="D166" s="130">
        <f>+'10- LAS CIFRAS'!E26</f>
        <v>12</v>
      </c>
      <c r="E166" s="132">
        <f>+'10- LAS CIFRAS'!F26</f>
        <v>3600000</v>
      </c>
      <c r="F166" s="130" t="str">
        <f>+'10- LAS CIFRAS'!G26</f>
        <v>Fondo Emprender</v>
      </c>
    </row>
    <row r="167" spans="1:9" ht="15.75" x14ac:dyDescent="0.25">
      <c r="A167" s="130" t="str">
        <f>+'10- LAS CIFRAS'!B27</f>
        <v>Publicidad y Mercadeo</v>
      </c>
      <c r="B167" s="130" t="str">
        <f>+'10- LAS CIFRAS'!C27</f>
        <v>publicidad, pagina web</v>
      </c>
      <c r="C167" s="132">
        <f>+'10- LAS CIFRAS'!D27</f>
        <v>1150000</v>
      </c>
      <c r="D167" s="130">
        <f>+'10- LAS CIFRAS'!E27</f>
        <v>12</v>
      </c>
      <c r="E167" s="132">
        <f>+'10- LAS CIFRAS'!F27</f>
        <v>13800000</v>
      </c>
      <c r="F167" s="130" t="str">
        <f>+'10- LAS CIFRAS'!G27</f>
        <v>Fondo Emprender</v>
      </c>
    </row>
    <row r="168" spans="1:9" ht="15.75" x14ac:dyDescent="0.25">
      <c r="A168" s="130" t="str">
        <f>+'10- LAS CIFRAS'!B28</f>
        <v>Honorarios</v>
      </c>
      <c r="B168" s="130" t="str">
        <f>+'10- LAS CIFRAS'!C28</f>
        <v xml:space="preserve">talento Hunano </v>
      </c>
      <c r="C168" s="132">
        <f>+'10- LAS CIFRAS'!D28</f>
        <v>2600000</v>
      </c>
      <c r="D168" s="130">
        <f>+'10- LAS CIFRAS'!E28</f>
        <v>12</v>
      </c>
      <c r="E168" s="132">
        <f>+'10- LAS CIFRAS'!F28</f>
        <v>31200000</v>
      </c>
      <c r="F168" s="130" t="str">
        <f>+'10- LAS CIFRAS'!G28</f>
        <v>Aporte Emprendedor</v>
      </c>
    </row>
    <row r="169" spans="1:9" ht="30.75" x14ac:dyDescent="0.25">
      <c r="A169" s="130" t="str">
        <f>+'10- LAS CIFRAS'!B29</f>
        <v>Seguro Todo Riesgo</v>
      </c>
      <c r="B169" s="130" t="str">
        <f>+'10- LAS CIFRAS'!C29</f>
        <v>seguro</v>
      </c>
      <c r="C169" s="132">
        <f>+'10- LAS CIFRAS'!D29</f>
        <v>360000</v>
      </c>
      <c r="D169" s="130">
        <f>+'10- LAS CIFRAS'!E29</f>
        <v>1</v>
      </c>
      <c r="E169" s="132">
        <f>+'10- LAS CIFRAS'!F29</f>
        <v>360000</v>
      </c>
      <c r="F169" s="130" t="str">
        <f>+'10- LAS CIFRAS'!G29</f>
        <v>Aporte Emprendedor</v>
      </c>
    </row>
    <row r="170" spans="1:9" ht="15.75" x14ac:dyDescent="0.25">
      <c r="A170" s="121"/>
      <c r="B170" s="121"/>
      <c r="C170" s="123"/>
      <c r="D170" s="121"/>
      <c r="E170" s="120">
        <f>+'10- LAS CIFRAS'!F30</f>
        <v>60700000</v>
      </c>
      <c r="F170" s="121"/>
    </row>
    <row r="171" spans="1:9" ht="30.75" x14ac:dyDescent="0.25">
      <c r="A171" s="124" t="str">
        <f>+'10- LAS CIFRAS'!B32</f>
        <v>VALOR TOTAL PROYECTO</v>
      </c>
      <c r="B171" s="125">
        <f>+'10- LAS CIFRAS'!C32</f>
        <v>93000000</v>
      </c>
      <c r="C171" s="134"/>
      <c r="D171" s="135"/>
      <c r="E171" s="135"/>
      <c r="F171" s="135"/>
    </row>
    <row r="172" spans="1:9" ht="15.75" x14ac:dyDescent="0.25">
      <c r="A172" s="119"/>
      <c r="B172" s="119"/>
      <c r="C172" s="119"/>
      <c r="D172" s="119"/>
      <c r="E172" s="119"/>
      <c r="F172" s="119"/>
    </row>
    <row r="173" spans="1:9" ht="15.75" x14ac:dyDescent="0.25">
      <c r="A173" s="124" t="str" cm="1">
        <f t="array" ref="A173:A174">+PROYECCIÓN!B32:B33</f>
        <v>TIR</v>
      </c>
      <c r="B173" s="119"/>
      <c r="C173" s="119"/>
      <c r="D173" s="119"/>
      <c r="E173" s="119"/>
      <c r="F173" s="119"/>
    </row>
    <row r="174" spans="1:9" ht="15.75" x14ac:dyDescent="0.25">
      <c r="A174" s="126">
        <v>0.10495797905734627</v>
      </c>
      <c r="B174" s="119"/>
      <c r="C174" s="119"/>
      <c r="D174" s="119"/>
      <c r="E174" s="119"/>
      <c r="F174" s="119"/>
    </row>
    <row r="180" spans="1:12" ht="15.75" x14ac:dyDescent="0.25">
      <c r="A180" s="130" t="str">
        <f>+'11- EQUIPO DE TRABAJO'!B10</f>
        <v>Cargo 1:</v>
      </c>
      <c r="B180" s="198" t="str">
        <f>+'11- EQUIPO DE TRABAJO'!E10</f>
        <v>Gerente General</v>
      </c>
      <c r="C180" s="198"/>
      <c r="D180" s="198"/>
      <c r="E180" s="198"/>
      <c r="F180" s="198"/>
      <c r="G180" s="198"/>
      <c r="H180" s="198"/>
      <c r="I180" s="198"/>
      <c r="J180" s="198"/>
    </row>
    <row r="181" spans="1:12" ht="15.75" x14ac:dyDescent="0.25">
      <c r="A181" s="130" t="str">
        <f>+'11- EQUIPO DE TRABAJO'!B15</f>
        <v>Cargo 2:</v>
      </c>
      <c r="B181" s="198" t="str">
        <f>+'11- EQUIPO DE TRABAJO'!E15</f>
        <v>Artesana Experta en Accesorios personales</v>
      </c>
      <c r="C181" s="198"/>
      <c r="D181" s="198"/>
      <c r="E181" s="198"/>
      <c r="F181" s="198"/>
      <c r="G181" s="198"/>
      <c r="H181" s="198"/>
      <c r="I181" s="198"/>
      <c r="J181" s="198"/>
    </row>
    <row r="182" spans="1:12" ht="15.75" x14ac:dyDescent="0.25">
      <c r="A182" s="130" t="str">
        <f>+'11- EQUIPO DE TRABAJO'!B20</f>
        <v>Cargo 3:</v>
      </c>
      <c r="B182" s="198" t="str">
        <f>+'11- EQUIPO DE TRABAJO'!E20</f>
        <v>Artesana Experta en Personalización de Espacios (Hogar, lugar de trabajo, vehículo, etc)</v>
      </c>
      <c r="C182" s="198"/>
      <c r="D182" s="198"/>
      <c r="E182" s="198"/>
      <c r="F182" s="198"/>
      <c r="G182" s="198"/>
      <c r="H182" s="198"/>
      <c r="I182" s="198"/>
      <c r="J182" s="198"/>
    </row>
    <row r="183" spans="1:12" ht="15.75" x14ac:dyDescent="0.25">
      <c r="A183" s="130" t="str">
        <f>+'11- EQUIPO DE TRABAJO'!B25</f>
        <v>Cargo 4:</v>
      </c>
      <c r="B183" s="198" t="str">
        <f>+'11- EQUIPO DE TRABAJO'!E25</f>
        <v>Técnico en la compra y revisión de novedades tecnológicas de bajo costo</v>
      </c>
      <c r="C183" s="198"/>
      <c r="D183" s="198"/>
      <c r="E183" s="198"/>
      <c r="F183" s="198"/>
      <c r="G183" s="198"/>
      <c r="H183" s="198"/>
      <c r="I183" s="198"/>
      <c r="J183" s="198"/>
    </row>
    <row r="189" spans="1:12" ht="44.25" customHeight="1" x14ac:dyDescent="0.25">
      <c r="A189" s="160" t="str">
        <f>+'12- NORMATIVIDAD'!A6</f>
        <v>Norma. Permiso, Licencia o Resolución a cumplir</v>
      </c>
      <c r="B189" s="207" t="str">
        <f>+'12- NORMATIVIDAD'!C6</f>
        <v>Descripción del trámite a realizar</v>
      </c>
      <c r="C189" s="207"/>
      <c r="D189" s="207"/>
      <c r="E189" s="207"/>
      <c r="F189" s="207"/>
      <c r="G189" s="207"/>
      <c r="H189" s="207" t="str">
        <f>+'12- NORMATIVIDAD'!F6</f>
        <v>Costo</v>
      </c>
      <c r="I189" s="207"/>
      <c r="J189" s="161" t="str">
        <f>+'12- NORMATIVIDAD'!G6</f>
        <v>Tiempo requerido</v>
      </c>
      <c r="L189" s="157"/>
    </row>
    <row r="190" spans="1:12" ht="34.5" customHeight="1" x14ac:dyDescent="0.25">
      <c r="A190" s="159" t="str">
        <f>+'12- NORMATIVIDAD'!A7</f>
        <v>Concesión de aguas</v>
      </c>
      <c r="B190" s="209" t="str">
        <f>+'12- NORMATIVIDAD'!C7</f>
        <v>Realizar el trámite de solicitud de la concesión de aguas a la CAR</v>
      </c>
      <c r="C190" s="209"/>
      <c r="D190" s="209"/>
      <c r="E190" s="209"/>
      <c r="F190" s="209"/>
      <c r="G190" s="209"/>
      <c r="H190" s="208">
        <f>+'12- NORMATIVIDAD'!F7</f>
        <v>2500000</v>
      </c>
      <c r="I190" s="208"/>
      <c r="J190" s="159" t="str">
        <f>+'12- NORMATIVIDAD'!G7</f>
        <v>6 meses</v>
      </c>
      <c r="K190" s="157"/>
      <c r="L190" s="157"/>
    </row>
    <row r="191" spans="1:12" ht="34.5" customHeight="1" x14ac:dyDescent="0.25">
      <c r="A191" s="159">
        <f>+'12- NORMATIVIDAD'!A8</f>
        <v>0</v>
      </c>
      <c r="B191" s="209">
        <f>+'12- NORMATIVIDAD'!C8</f>
        <v>0</v>
      </c>
      <c r="C191" s="209"/>
      <c r="D191" s="209"/>
      <c r="E191" s="209"/>
      <c r="F191" s="209"/>
      <c r="G191" s="209"/>
      <c r="H191" s="208">
        <f>+'12- NORMATIVIDAD'!F8</f>
        <v>0</v>
      </c>
      <c r="I191" s="208"/>
      <c r="J191" s="159">
        <f>+'12- NORMATIVIDAD'!G8</f>
        <v>0</v>
      </c>
      <c r="K191" s="157"/>
      <c r="L191" s="157"/>
    </row>
    <row r="192" spans="1:12" ht="34.5" customHeight="1" x14ac:dyDescent="0.25">
      <c r="A192" s="159">
        <f>+'12- NORMATIVIDAD'!A9</f>
        <v>0</v>
      </c>
      <c r="B192" s="209">
        <f>+'12- NORMATIVIDAD'!C9</f>
        <v>0</v>
      </c>
      <c r="C192" s="209"/>
      <c r="D192" s="209"/>
      <c r="E192" s="209"/>
      <c r="F192" s="209"/>
      <c r="G192" s="209"/>
      <c r="H192" s="208">
        <f>+'12- NORMATIVIDAD'!F9</f>
        <v>0</v>
      </c>
      <c r="I192" s="208"/>
      <c r="J192" s="159">
        <f>+'12- NORMATIVIDAD'!G9</f>
        <v>0</v>
      </c>
      <c r="K192" s="157"/>
      <c r="L192" s="157"/>
    </row>
    <row r="193" spans="1:12" ht="34.5" customHeight="1" x14ac:dyDescent="0.25">
      <c r="A193" s="159">
        <f>+'12- NORMATIVIDAD'!A10</f>
        <v>0</v>
      </c>
      <c r="B193" s="209">
        <f>+'12- NORMATIVIDAD'!C10</f>
        <v>0</v>
      </c>
      <c r="C193" s="209"/>
      <c r="D193" s="209"/>
      <c r="E193" s="209"/>
      <c r="F193" s="209"/>
      <c r="G193" s="209"/>
      <c r="H193" s="208">
        <f>+'12- NORMATIVIDAD'!F10</f>
        <v>0</v>
      </c>
      <c r="I193" s="208"/>
      <c r="J193" s="159">
        <f>+'12- NORMATIVIDAD'!G10</f>
        <v>0</v>
      </c>
      <c r="K193" s="157"/>
      <c r="L193" s="157"/>
    </row>
    <row r="194" spans="1:12" ht="34.5" customHeight="1" x14ac:dyDescent="0.25">
      <c r="A194" s="159">
        <f>+'12- NORMATIVIDAD'!A11</f>
        <v>0</v>
      </c>
      <c r="B194" s="209">
        <f>+'12- NORMATIVIDAD'!C11</f>
        <v>0</v>
      </c>
      <c r="C194" s="209"/>
      <c r="D194" s="209"/>
      <c r="E194" s="209"/>
      <c r="F194" s="209"/>
      <c r="G194" s="209"/>
      <c r="H194" s="208">
        <f>+'12- NORMATIVIDAD'!F11</f>
        <v>0</v>
      </c>
      <c r="I194" s="208"/>
      <c r="J194" s="159">
        <f>+'12- NORMATIVIDAD'!G11</f>
        <v>0</v>
      </c>
      <c r="K194" s="157"/>
      <c r="L194" s="157"/>
    </row>
    <row r="200" spans="1:12" ht="43.5" x14ac:dyDescent="0.25">
      <c r="A200" s="213" t="str">
        <f>+'13- PROCESO PR-SR'!B6</f>
        <v>Actividad del proceso</v>
      </c>
      <c r="B200" s="214"/>
      <c r="C200" s="215"/>
      <c r="D200" s="162" t="str">
        <f>+'13- PROCESO PR-SR'!E6</f>
        <v>Tiempo estimado de realización (minutos/horas)</v>
      </c>
      <c r="E200" s="160" t="str">
        <f>+'13- PROCESO PR-SR'!F6</f>
        <v>Cargos que participan en la actividad</v>
      </c>
      <c r="F200" s="160" t="str">
        <f>+'13- PROCESO PR-SR'!G6</f>
        <v>Número de personas a cargo</v>
      </c>
      <c r="G200" s="213" t="str">
        <f>+'13- PROCESO PR-SR'!H6</f>
        <v xml:space="preserve">Equipos y Máquinas que se utilizan </v>
      </c>
      <c r="H200" s="215"/>
    </row>
    <row r="201" spans="1:12" x14ac:dyDescent="0.25">
      <c r="A201" s="210" t="str">
        <f>+'13- PROCESO PR-SR'!B7</f>
        <v>Realizar alistamiento de materiales</v>
      </c>
      <c r="B201" s="211"/>
      <c r="C201" s="212"/>
      <c r="D201" s="163">
        <f>+'13- PROCESO PR-SR'!E7</f>
        <v>10</v>
      </c>
      <c r="E201" s="164" t="str">
        <f>+'13- PROCESO PR-SR'!F7</f>
        <v xml:space="preserve">jefe </v>
      </c>
      <c r="F201" s="164">
        <f>+'13- PROCESO PR-SR'!G7</f>
        <v>1</v>
      </c>
      <c r="G201" s="210" t="str">
        <f>+'13- PROCESO PR-SR'!H7</f>
        <v>Listado</v>
      </c>
      <c r="H201" s="212"/>
    </row>
    <row r="202" spans="1:12" x14ac:dyDescent="0.25">
      <c r="A202" s="210">
        <f>+'13- PROCESO PR-SR'!B8</f>
        <v>0</v>
      </c>
      <c r="B202" s="211"/>
      <c r="C202" s="212"/>
      <c r="D202" s="163">
        <f>+'13- PROCESO PR-SR'!E8</f>
        <v>0</v>
      </c>
      <c r="E202" s="164">
        <f>+'13- PROCESO PR-SR'!F8</f>
        <v>0</v>
      </c>
      <c r="F202" s="164">
        <f>+'13- PROCESO PR-SR'!G8</f>
        <v>0</v>
      </c>
      <c r="G202" s="210">
        <f>+'13- PROCESO PR-SR'!H8</f>
        <v>0</v>
      </c>
      <c r="H202" s="212"/>
    </row>
    <row r="203" spans="1:12" x14ac:dyDescent="0.25">
      <c r="A203" s="210">
        <f>+'13- PROCESO PR-SR'!B9</f>
        <v>0</v>
      </c>
      <c r="B203" s="211"/>
      <c r="C203" s="212"/>
      <c r="D203" s="163">
        <f>+'13- PROCESO PR-SR'!E9</f>
        <v>0</v>
      </c>
      <c r="E203" s="164">
        <f>+'13- PROCESO PR-SR'!F9</f>
        <v>0</v>
      </c>
      <c r="F203" s="164">
        <f>+'13- PROCESO PR-SR'!G9</f>
        <v>0</v>
      </c>
      <c r="G203" s="210">
        <f>+'13- PROCESO PR-SR'!H9</f>
        <v>0</v>
      </c>
      <c r="H203" s="212"/>
    </row>
    <row r="204" spans="1:12" x14ac:dyDescent="0.25">
      <c r="A204" s="210">
        <f>+'13- PROCESO PR-SR'!B10</f>
        <v>0</v>
      </c>
      <c r="B204" s="211"/>
      <c r="C204" s="212"/>
      <c r="D204" s="163">
        <f>+'13- PROCESO PR-SR'!E10</f>
        <v>0</v>
      </c>
      <c r="E204" s="164">
        <f>+'13- PROCESO PR-SR'!F10</f>
        <v>0</v>
      </c>
      <c r="F204" s="164">
        <f>+'13- PROCESO PR-SR'!G10</f>
        <v>0</v>
      </c>
      <c r="G204" s="210">
        <f>+'13- PROCESO PR-SR'!H10</f>
        <v>0</v>
      </c>
      <c r="H204" s="212"/>
    </row>
    <row r="205" spans="1:12" ht="52.5" customHeight="1" x14ac:dyDescent="0.25">
      <c r="A205" s="210">
        <f>+'13- PROCESO PR-SR'!B11</f>
        <v>0</v>
      </c>
      <c r="B205" s="211"/>
      <c r="C205" s="212"/>
      <c r="D205" s="163">
        <f>+'13- PROCESO PR-SR'!E11</f>
        <v>0</v>
      </c>
      <c r="E205" s="164">
        <f>+'13- PROCESO PR-SR'!F11</f>
        <v>0</v>
      </c>
      <c r="F205" s="164">
        <f>+'13- PROCESO PR-SR'!G11</f>
        <v>0</v>
      </c>
      <c r="G205" s="210">
        <f>+'13- PROCESO PR-SR'!H11</f>
        <v>0</v>
      </c>
      <c r="H205" s="212"/>
    </row>
    <row r="212" spans="1:11" ht="39" customHeight="1" x14ac:dyDescent="0.25">
      <c r="A212" s="217" t="str">
        <f>+'14- CAPACIDAD INSTALADA'!B8</f>
        <v>Producto 1</v>
      </c>
      <c r="B212" s="216" t="str">
        <f>+'14- CAPACIDAD INSTALADA'!C8</f>
        <v>Zapatos</v>
      </c>
      <c r="C212" s="217" t="str">
        <f>+'14- CAPACIDAD INSTALADA'!G8</f>
        <v xml:space="preserve">Duración del proceso de producción y/o prestación del servicio </v>
      </c>
      <c r="D212" s="217"/>
      <c r="E212" s="216" t="str">
        <f>+'14- CAPACIDAD INSTALADA'!I8</f>
        <v>30 minutos</v>
      </c>
      <c r="F212" s="216"/>
      <c r="G212" s="217" t="str">
        <f>+'14- CAPACIDAD INSTALADA'!J8</f>
        <v>Unidades producidas o servicios prestados en esa duración</v>
      </c>
      <c r="H212" s="217"/>
      <c r="I212" s="216">
        <f>+'14- CAPACIDAD INSTALADA'!L8</f>
        <v>5</v>
      </c>
      <c r="J212" s="217" t="str">
        <f>+'14- CAPACIDAD INSTALADA'!M8</f>
        <v>Unidad de medida</v>
      </c>
      <c r="K212" s="216" t="str">
        <f>+'14- CAPACIDAD INSTALADA'!N8</f>
        <v>unidades</v>
      </c>
    </row>
    <row r="213" spans="1:11" x14ac:dyDescent="0.25">
      <c r="A213" s="217"/>
      <c r="B213" s="216"/>
      <c r="C213" s="217"/>
      <c r="D213" s="217"/>
      <c r="E213" s="216"/>
      <c r="F213" s="216"/>
      <c r="G213" s="217" cm="1">
        <f t="array" ref="G213:H213">+'14- CAPACIDAD INSTALADA'!J9:K9</f>
        <v>0</v>
      </c>
      <c r="H213" s="217">
        <v>0</v>
      </c>
      <c r="I213" s="216"/>
      <c r="J213" s="217"/>
      <c r="K213" s="216"/>
    </row>
    <row r="218" spans="1:11" x14ac:dyDescent="0.25">
      <c r="A218" s="218" t="str">
        <f>+'15- RIESGOS'!B6</f>
        <v xml:space="preserve">VARIABLE </v>
      </c>
      <c r="B218" s="218" t="str">
        <f>+'15- RIESGOS'!D6</f>
        <v>RIESGO</v>
      </c>
      <c r="C218" s="219" t="str">
        <f>+'15- RIESGOS'!G6</f>
        <v>PLAN DE MITIGACIÓN</v>
      </c>
      <c r="D218" s="219"/>
      <c r="E218" s="219"/>
      <c r="F218" s="219"/>
      <c r="G218" s="219"/>
      <c r="H218" s="219"/>
      <c r="I218" s="219"/>
      <c r="J218" s="219"/>
    </row>
    <row r="219" spans="1:11" x14ac:dyDescent="0.25">
      <c r="A219" s="218" t="str">
        <f>+'15- RIESGOS'!B6</f>
        <v xml:space="preserve">VARIABLE </v>
      </c>
      <c r="B219" s="218">
        <f>+'15- RIESGOS'!C6</f>
        <v>0</v>
      </c>
      <c r="C219" s="219"/>
      <c r="D219" s="219"/>
      <c r="E219" s="219"/>
      <c r="F219" s="219"/>
      <c r="G219" s="219"/>
      <c r="H219" s="219"/>
      <c r="I219" s="219"/>
      <c r="J219" s="219"/>
    </row>
    <row r="220" spans="1:11" ht="36" customHeight="1" x14ac:dyDescent="0.25">
      <c r="A220" s="220" t="str">
        <f>+'15- RIESGOS'!B7</f>
        <v>Técnico</v>
      </c>
      <c r="B220" s="220" t="str">
        <f>+'15- RIESGOS'!D7</f>
        <v>T</v>
      </c>
      <c r="C220" s="221" t="str">
        <f>+'15- RIESGOS'!G7</f>
        <v>T</v>
      </c>
      <c r="D220" s="221"/>
      <c r="E220" s="221"/>
      <c r="F220" s="221"/>
      <c r="G220" s="221"/>
      <c r="H220" s="221"/>
      <c r="I220" s="221"/>
      <c r="J220" s="221"/>
    </row>
    <row r="221" spans="1:11" ht="36" customHeight="1" x14ac:dyDescent="0.25">
      <c r="A221" s="220" t="str">
        <f>+'15- RIESGOS'!B8</f>
        <v>Comercial</v>
      </c>
      <c r="B221" s="220">
        <f>+'15- RIESGOS'!C8</f>
        <v>0</v>
      </c>
      <c r="C221" s="221"/>
      <c r="D221" s="221"/>
      <c r="E221" s="221"/>
      <c r="F221" s="221"/>
      <c r="G221" s="221"/>
      <c r="H221" s="221"/>
      <c r="I221" s="221"/>
      <c r="J221" s="221"/>
    </row>
    <row r="222" spans="1:11" ht="36" customHeight="1" x14ac:dyDescent="0.25">
      <c r="A222" s="220" t="str">
        <f>+'15- RIESGOS'!B8</f>
        <v>Comercial</v>
      </c>
      <c r="B222" s="220" t="str">
        <f>+'15- RIESGOS'!D8</f>
        <v>C</v>
      </c>
      <c r="C222" s="221" t="str">
        <f>+'15- RIESGOS'!G8</f>
        <v>C</v>
      </c>
      <c r="D222" s="221"/>
      <c r="E222" s="221"/>
      <c r="F222" s="221"/>
      <c r="G222" s="221"/>
      <c r="H222" s="221"/>
      <c r="I222" s="221"/>
      <c r="J222" s="221"/>
    </row>
    <row r="223" spans="1:11" ht="36" customHeight="1" x14ac:dyDescent="0.25">
      <c r="A223" s="220" t="str">
        <f>+'15- RIESGOS'!B10</f>
        <v>Normativo</v>
      </c>
      <c r="B223" s="220">
        <f>+'15- RIESGOS'!C10</f>
        <v>0</v>
      </c>
      <c r="C223" s="221"/>
      <c r="D223" s="221"/>
      <c r="E223" s="221"/>
      <c r="F223" s="221"/>
      <c r="G223" s="221"/>
      <c r="H223" s="221"/>
      <c r="I223" s="221"/>
      <c r="J223" s="221"/>
    </row>
    <row r="224" spans="1:11" ht="36" customHeight="1" x14ac:dyDescent="0.25">
      <c r="A224" s="220" t="str">
        <f>+'15- RIESGOS'!B9</f>
        <v>Talento humano</v>
      </c>
      <c r="B224" s="220" t="str">
        <f>+'15- RIESGOS'!D9</f>
        <v>TH</v>
      </c>
      <c r="C224" s="221" t="str">
        <f>+'15- RIESGOS'!G9</f>
        <v>TH</v>
      </c>
      <c r="D224" s="221"/>
      <c r="E224" s="221"/>
      <c r="F224" s="221"/>
      <c r="G224" s="221"/>
      <c r="H224" s="221"/>
      <c r="I224" s="221"/>
      <c r="J224" s="221"/>
    </row>
    <row r="225" spans="1:10" ht="36" customHeight="1" x14ac:dyDescent="0.25">
      <c r="A225" s="220" t="str">
        <f>+'15- RIESGOS'!B12</f>
        <v>Financiero</v>
      </c>
      <c r="B225" s="220">
        <f>+'15- RIESGOS'!C12</f>
        <v>0</v>
      </c>
      <c r="C225" s="221"/>
      <c r="D225" s="221"/>
      <c r="E225" s="221"/>
      <c r="F225" s="221"/>
      <c r="G225" s="221"/>
      <c r="H225" s="221"/>
      <c r="I225" s="221"/>
      <c r="J225" s="221"/>
    </row>
    <row r="226" spans="1:10" ht="36" customHeight="1" x14ac:dyDescent="0.25">
      <c r="A226" s="220" t="str">
        <f>+'15- RIESGOS'!B10</f>
        <v>Normativo</v>
      </c>
      <c r="B226" s="220" t="str">
        <f>+'15- RIESGOS'!D10</f>
        <v>N</v>
      </c>
      <c r="C226" s="221" t="str">
        <f>+'15- RIESGOS'!G10</f>
        <v>N</v>
      </c>
      <c r="D226" s="221"/>
      <c r="E226" s="221"/>
      <c r="F226" s="221"/>
      <c r="G226" s="221"/>
      <c r="H226" s="221"/>
      <c r="I226" s="221"/>
      <c r="J226" s="221"/>
    </row>
    <row r="227" spans="1:10" ht="36" customHeight="1" x14ac:dyDescent="0.25">
      <c r="A227" s="220">
        <f>+'15- RIESGOS'!B14</f>
        <v>0</v>
      </c>
      <c r="B227" s="220">
        <f>+'15- RIESGOS'!C14</f>
        <v>0</v>
      </c>
      <c r="C227" s="221"/>
      <c r="D227" s="221"/>
      <c r="E227" s="221"/>
      <c r="F227" s="221"/>
      <c r="G227" s="221"/>
      <c r="H227" s="221"/>
      <c r="I227" s="221"/>
      <c r="J227" s="221"/>
    </row>
    <row r="228" spans="1:10" ht="30.75" customHeight="1" x14ac:dyDescent="0.25">
      <c r="A228" s="220" t="str">
        <f>+'15- RIESGOS'!B11</f>
        <v>Medio Ambiente</v>
      </c>
      <c r="B228" s="220" t="str">
        <f>+'15- RIESGOS'!D11</f>
        <v>MA</v>
      </c>
      <c r="C228" s="221" t="str">
        <f>+'15- RIESGOS'!G11</f>
        <v>MA</v>
      </c>
      <c r="D228" s="221"/>
      <c r="E228" s="221"/>
      <c r="F228" s="221"/>
      <c r="G228" s="221"/>
      <c r="H228" s="221"/>
      <c r="I228" s="221"/>
      <c r="J228" s="221"/>
    </row>
    <row r="229" spans="1:10" ht="30.75" customHeight="1" x14ac:dyDescent="0.25">
      <c r="A229" s="220">
        <f>+'15- RIESGOS'!B16</f>
        <v>0</v>
      </c>
      <c r="B229" s="220">
        <f>+'15- RIESGOS'!C16</f>
        <v>0</v>
      </c>
      <c r="C229" s="221"/>
      <c r="D229" s="221"/>
      <c r="E229" s="221"/>
      <c r="F229" s="221"/>
      <c r="G229" s="221"/>
      <c r="H229" s="221"/>
      <c r="I229" s="221"/>
      <c r="J229" s="221"/>
    </row>
    <row r="230" spans="1:10" ht="30.75" customHeight="1" x14ac:dyDescent="0.25">
      <c r="A230" s="220" t="str">
        <f>+'15- RIESGOS'!B12</f>
        <v>Financiero</v>
      </c>
      <c r="B230" s="220" t="str">
        <f>+'15- RIESGOS'!D12</f>
        <v>F</v>
      </c>
      <c r="C230" s="221" t="str">
        <f>+'15- RIESGOS'!G12</f>
        <v>F</v>
      </c>
      <c r="D230" s="221"/>
      <c r="E230" s="221"/>
      <c r="F230" s="221"/>
      <c r="G230" s="221"/>
      <c r="H230" s="221"/>
      <c r="I230" s="221"/>
      <c r="J230" s="221"/>
    </row>
    <row r="231" spans="1:10" ht="30.75" customHeight="1" x14ac:dyDescent="0.25">
      <c r="A231" s="220">
        <f>+'15- RIESGOS'!B18</f>
        <v>0</v>
      </c>
      <c r="B231" s="220">
        <f>+'15- RIESGOS'!C18</f>
        <v>0</v>
      </c>
      <c r="C231" s="221"/>
      <c r="D231" s="221"/>
      <c r="E231" s="221"/>
      <c r="F231" s="221"/>
      <c r="G231" s="221"/>
      <c r="H231" s="221"/>
      <c r="I231" s="221"/>
      <c r="J231" s="221"/>
    </row>
    <row r="232" spans="1:10" ht="30.75" customHeight="1" x14ac:dyDescent="0.25">
      <c r="A232" s="220" t="str">
        <f>+'15- RIESGOS'!B13</f>
        <v>Otro, cual?</v>
      </c>
      <c r="B232" s="220" t="str">
        <f>+'15- RIESGOS'!D13</f>
        <v>o</v>
      </c>
      <c r="C232" s="221" t="str">
        <f>+'15- RIESGOS'!G13</f>
        <v>o</v>
      </c>
      <c r="D232" s="221"/>
      <c r="E232" s="221"/>
      <c r="F232" s="221"/>
      <c r="G232" s="221"/>
      <c r="H232" s="221"/>
      <c r="I232" s="221"/>
      <c r="J232" s="221"/>
    </row>
    <row r="233" spans="1:10" ht="30.75" customHeight="1" x14ac:dyDescent="0.25">
      <c r="A233" s="220">
        <f>+'15- RIESGOS'!B20</f>
        <v>0</v>
      </c>
      <c r="B233" s="220">
        <f>+'15- RIESGOS'!C20</f>
        <v>0</v>
      </c>
      <c r="C233" s="221"/>
      <c r="D233" s="221"/>
      <c r="E233" s="221"/>
      <c r="F233" s="221"/>
      <c r="G233" s="221"/>
      <c r="H233" s="221"/>
      <c r="I233" s="221"/>
      <c r="J233" s="221"/>
    </row>
    <row r="245" spans="4:7" x14ac:dyDescent="0.25">
      <c r="D245" s="197" t="s">
        <v>16</v>
      </c>
      <c r="E245" s="197"/>
      <c r="F245" s="197"/>
      <c r="G245" s="197"/>
    </row>
    <row r="246" spans="4:7" x14ac:dyDescent="0.25">
      <c r="D246" s="197" t="s">
        <v>17</v>
      </c>
      <c r="E246" s="197"/>
      <c r="F246" s="197"/>
      <c r="G246" s="197"/>
    </row>
  </sheetData>
  <sheetProtection algorithmName="SHA-512" hashValue="K9i+Bl1En4UZPf4z9iawRW06lohTX9yeTLgCXY5W/VXFXn0Xcv1qMmIj9dLJMeWRO6unQZWJC75P3ZnM3aASSQ==" saltValue="+VJFBhJXaG64EWBTPcKzpQ==" spinCount="100000" sheet="1" objects="1" scenarios="1"/>
  <mergeCells count="165">
    <mergeCell ref="A226:A227"/>
    <mergeCell ref="B226:B227"/>
    <mergeCell ref="C226:J227"/>
    <mergeCell ref="A220:A221"/>
    <mergeCell ref="B220:B221"/>
    <mergeCell ref="C220:J221"/>
    <mergeCell ref="A222:A223"/>
    <mergeCell ref="B222:B223"/>
    <mergeCell ref="C222:J223"/>
    <mergeCell ref="A224:A225"/>
    <mergeCell ref="B224:B225"/>
    <mergeCell ref="C224:J225"/>
    <mergeCell ref="D245:G245"/>
    <mergeCell ref="D246:G246"/>
    <mergeCell ref="A228:A229"/>
    <mergeCell ref="B228:B229"/>
    <mergeCell ref="C228:J229"/>
    <mergeCell ref="A230:A231"/>
    <mergeCell ref="B230:B231"/>
    <mergeCell ref="C230:J231"/>
    <mergeCell ref="A232:A233"/>
    <mergeCell ref="B232:B233"/>
    <mergeCell ref="C232:J233"/>
    <mergeCell ref="E212:F213"/>
    <mergeCell ref="B212:B213"/>
    <mergeCell ref="G212:H213"/>
    <mergeCell ref="I212:I213"/>
    <mergeCell ref="J212:J213"/>
    <mergeCell ref="K212:K213"/>
    <mergeCell ref="A218:A219"/>
    <mergeCell ref="B218:B219"/>
    <mergeCell ref="C218:J219"/>
    <mergeCell ref="A212:A213"/>
    <mergeCell ref="C212:D213"/>
    <mergeCell ref="A205:C205"/>
    <mergeCell ref="G205:H205"/>
    <mergeCell ref="A200:C200"/>
    <mergeCell ref="G200:H200"/>
    <mergeCell ref="A201:C201"/>
    <mergeCell ref="G201:H201"/>
    <mergeCell ref="A202:C202"/>
    <mergeCell ref="G202:H202"/>
    <mergeCell ref="A203:C203"/>
    <mergeCell ref="G203:H203"/>
    <mergeCell ref="A204:C204"/>
    <mergeCell ref="G204:H204"/>
    <mergeCell ref="H189:I189"/>
    <mergeCell ref="H190:I190"/>
    <mergeCell ref="H191:I191"/>
    <mergeCell ref="H192:I192"/>
    <mergeCell ref="H193:I193"/>
    <mergeCell ref="H194:I194"/>
    <mergeCell ref="B189:G189"/>
    <mergeCell ref="B190:G190"/>
    <mergeCell ref="B191:G191"/>
    <mergeCell ref="B192:G192"/>
    <mergeCell ref="B193:G193"/>
    <mergeCell ref="B194:G194"/>
    <mergeCell ref="A14:B14"/>
    <mergeCell ref="C14:J14"/>
    <mergeCell ref="A26:M26"/>
    <mergeCell ref="A31:M31"/>
    <mergeCell ref="A32:M32"/>
    <mergeCell ref="A11:B11"/>
    <mergeCell ref="C11:J11"/>
    <mergeCell ref="A12:B12"/>
    <mergeCell ref="C12:J12"/>
    <mergeCell ref="A13:B13"/>
    <mergeCell ref="C13:J13"/>
    <mergeCell ref="A21:K21"/>
    <mergeCell ref="H43:J43"/>
    <mergeCell ref="H44:J44"/>
    <mergeCell ref="A33:M33"/>
    <mergeCell ref="A38:M38"/>
    <mergeCell ref="H42:J42"/>
    <mergeCell ref="A42:B42"/>
    <mergeCell ref="A43:B43"/>
    <mergeCell ref="A44:B44"/>
    <mergeCell ref="C42:E42"/>
    <mergeCell ref="C43:E43"/>
    <mergeCell ref="C44:E44"/>
    <mergeCell ref="F42:G42"/>
    <mergeCell ref="F43:G43"/>
    <mergeCell ref="F44:G44"/>
    <mergeCell ref="H45:J45"/>
    <mergeCell ref="H46:J46"/>
    <mergeCell ref="A45:B45"/>
    <mergeCell ref="A46:B46"/>
    <mergeCell ref="A47:B47"/>
    <mergeCell ref="C45:E45"/>
    <mergeCell ref="C46:E46"/>
    <mergeCell ref="C47:E47"/>
    <mergeCell ref="F45:G45"/>
    <mergeCell ref="F46:G46"/>
    <mergeCell ref="F47:G47"/>
    <mergeCell ref="A54:C54"/>
    <mergeCell ref="D54:E54"/>
    <mergeCell ref="F54:H54"/>
    <mergeCell ref="I54:J54"/>
    <mergeCell ref="A55:C55"/>
    <mergeCell ref="D55:E55"/>
    <mergeCell ref="F55:H55"/>
    <mergeCell ref="I55:J55"/>
    <mergeCell ref="H47:J47"/>
    <mergeCell ref="A53:C53"/>
    <mergeCell ref="D53:E53"/>
    <mergeCell ref="F53:H53"/>
    <mergeCell ref="I53:J53"/>
    <mergeCell ref="A58:C58"/>
    <mergeCell ref="D58:E58"/>
    <mergeCell ref="F58:H58"/>
    <mergeCell ref="I58:J58"/>
    <mergeCell ref="A59:C59"/>
    <mergeCell ref="D59:E59"/>
    <mergeCell ref="F59:H59"/>
    <mergeCell ref="I59:J59"/>
    <mergeCell ref="A56:C56"/>
    <mergeCell ref="D56:E56"/>
    <mergeCell ref="F56:H56"/>
    <mergeCell ref="I56:J56"/>
    <mergeCell ref="A57:C57"/>
    <mergeCell ref="D57:E57"/>
    <mergeCell ref="F57:H57"/>
    <mergeCell ref="I57:J57"/>
    <mergeCell ref="A62:C62"/>
    <mergeCell ref="D62:E62"/>
    <mergeCell ref="F62:H62"/>
    <mergeCell ref="I62:J62"/>
    <mergeCell ref="A63:C63"/>
    <mergeCell ref="D63:E63"/>
    <mergeCell ref="F63:H63"/>
    <mergeCell ref="I63:J63"/>
    <mergeCell ref="A60:C60"/>
    <mergeCell ref="D60:E60"/>
    <mergeCell ref="F60:H60"/>
    <mergeCell ref="I60:J60"/>
    <mergeCell ref="A61:C61"/>
    <mergeCell ref="D61:E61"/>
    <mergeCell ref="F61:H61"/>
    <mergeCell ref="I61:J61"/>
    <mergeCell ref="A85:L91"/>
    <mergeCell ref="A97:L97"/>
    <mergeCell ref="A98:L103"/>
    <mergeCell ref="A104:L104"/>
    <mergeCell ref="A105:L107"/>
    <mergeCell ref="A108:L108"/>
    <mergeCell ref="A64:C64"/>
    <mergeCell ref="D64:E64"/>
    <mergeCell ref="F64:H64"/>
    <mergeCell ref="I64:J64"/>
    <mergeCell ref="A70:L75"/>
    <mergeCell ref="A77:L83"/>
    <mergeCell ref="B183:J183"/>
    <mergeCell ref="A138:L143"/>
    <mergeCell ref="A149:B149"/>
    <mergeCell ref="A161:B161"/>
    <mergeCell ref="B180:J180"/>
    <mergeCell ref="B181:J181"/>
    <mergeCell ref="B182:J182"/>
    <mergeCell ref="A109:L122"/>
    <mergeCell ref="A123:L123"/>
    <mergeCell ref="A124:L129"/>
    <mergeCell ref="A130:L130"/>
    <mergeCell ref="A131:L136"/>
    <mergeCell ref="A137:L137"/>
  </mergeCells>
  <pageMargins left="0.70866141732283472" right="0.70866141732283472" top="0.74803149606299213" bottom="0.74803149606299213" header="0.31496062992125984" footer="0.31496062992125984"/>
  <pageSetup paperSize="9" scale="4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249977111117893"/>
  </sheetPr>
  <dimension ref="A1:S10"/>
  <sheetViews>
    <sheetView topLeftCell="A5" workbookViewId="0">
      <selection activeCell="B6" sqref="B6:M9"/>
    </sheetView>
  </sheetViews>
  <sheetFormatPr baseColWidth="10" defaultColWidth="11.42578125" defaultRowHeight="14.25" x14ac:dyDescent="0.25"/>
  <cols>
    <col min="1" max="1" width="11.42578125" style="21"/>
    <col min="2" max="2" width="18" style="21" customWidth="1"/>
    <col min="3" max="12" width="13.42578125" style="21" customWidth="1"/>
    <col min="13" max="13" width="10.28515625" style="21" customWidth="1"/>
    <col min="14" max="16384" width="11.42578125" style="21"/>
  </cols>
  <sheetData>
    <row r="1" spans="1:19" ht="19.5" customHeight="1" x14ac:dyDescent="0.25"/>
    <row r="2" spans="1:19" ht="48" customHeight="1" x14ac:dyDescent="0.25">
      <c r="H2" s="222"/>
      <c r="I2" s="222"/>
      <c r="J2" s="22"/>
      <c r="K2" s="22"/>
      <c r="L2" s="22"/>
      <c r="M2" s="22"/>
      <c r="N2" s="22"/>
      <c r="O2" s="22"/>
      <c r="P2" s="22"/>
      <c r="Q2" s="22"/>
      <c r="R2" s="22"/>
      <c r="S2" s="22"/>
    </row>
    <row r="3" spans="1:19" ht="46.5" customHeight="1" x14ac:dyDescent="0.25">
      <c r="H3" s="40"/>
      <c r="I3" s="40"/>
      <c r="J3" s="22"/>
      <c r="K3" s="22"/>
      <c r="L3" s="22"/>
      <c r="M3" s="22"/>
      <c r="N3" s="22"/>
      <c r="O3" s="22"/>
      <c r="P3" s="22"/>
      <c r="Q3" s="22"/>
      <c r="R3" s="22"/>
      <c r="S3" s="22"/>
    </row>
    <row r="4" spans="1:19" ht="90" customHeight="1" x14ac:dyDescent="0.25">
      <c r="A4" s="23"/>
      <c r="B4" s="223" t="s">
        <v>18</v>
      </c>
      <c r="C4" s="223"/>
      <c r="D4" s="223"/>
      <c r="E4" s="223"/>
      <c r="F4" s="223"/>
      <c r="G4" s="223"/>
      <c r="H4" s="223"/>
      <c r="I4" s="223"/>
      <c r="J4" s="223"/>
      <c r="K4" s="223"/>
      <c r="L4" s="223"/>
      <c r="M4" s="223"/>
    </row>
    <row r="5" spans="1:19" ht="18" x14ac:dyDescent="0.25">
      <c r="B5" s="24"/>
      <c r="C5" s="25"/>
      <c r="D5" s="26"/>
      <c r="E5" s="26"/>
      <c r="F5" s="26"/>
      <c r="G5" s="26"/>
      <c r="H5" s="26"/>
      <c r="I5" s="26"/>
      <c r="J5" s="26"/>
      <c r="K5" s="26"/>
      <c r="L5" s="26"/>
      <c r="M5" s="26"/>
    </row>
    <row r="6" spans="1:19" ht="31.5" customHeight="1" x14ac:dyDescent="0.25">
      <c r="B6" s="224" t="s">
        <v>281</v>
      </c>
      <c r="C6" s="225"/>
      <c r="D6" s="225"/>
      <c r="E6" s="225"/>
      <c r="F6" s="225"/>
      <c r="G6" s="225"/>
      <c r="H6" s="225"/>
      <c r="I6" s="225"/>
      <c r="J6" s="225"/>
      <c r="K6" s="225"/>
      <c r="L6" s="225"/>
      <c r="M6" s="226"/>
    </row>
    <row r="7" spans="1:19" ht="31.5" customHeight="1" x14ac:dyDescent="0.25">
      <c r="B7" s="227"/>
      <c r="C7" s="228"/>
      <c r="D7" s="228"/>
      <c r="E7" s="228"/>
      <c r="F7" s="228"/>
      <c r="G7" s="228"/>
      <c r="H7" s="228"/>
      <c r="I7" s="228"/>
      <c r="J7" s="228"/>
      <c r="K7" s="228"/>
      <c r="L7" s="228"/>
      <c r="M7" s="229"/>
    </row>
    <row r="8" spans="1:19" ht="31.5" customHeight="1" x14ac:dyDescent="0.25">
      <c r="B8" s="227"/>
      <c r="C8" s="228"/>
      <c r="D8" s="228"/>
      <c r="E8" s="228"/>
      <c r="F8" s="228"/>
      <c r="G8" s="228"/>
      <c r="H8" s="228"/>
      <c r="I8" s="228"/>
      <c r="J8" s="228"/>
      <c r="K8" s="228"/>
      <c r="L8" s="228"/>
      <c r="M8" s="229"/>
    </row>
    <row r="9" spans="1:19" ht="31.5" customHeight="1" x14ac:dyDescent="0.25">
      <c r="B9" s="230"/>
      <c r="C9" s="231"/>
      <c r="D9" s="231"/>
      <c r="E9" s="231"/>
      <c r="F9" s="231"/>
      <c r="G9" s="231"/>
      <c r="H9" s="231"/>
      <c r="I9" s="231"/>
      <c r="J9" s="231"/>
      <c r="K9" s="231"/>
      <c r="L9" s="231"/>
      <c r="M9" s="232"/>
    </row>
    <row r="10" spans="1:19" ht="18" x14ac:dyDescent="0.25">
      <c r="B10" s="26"/>
      <c r="C10" s="26"/>
      <c r="D10" s="26"/>
      <c r="E10" s="26"/>
      <c r="F10" s="26"/>
      <c r="G10" s="26"/>
      <c r="H10" s="26"/>
      <c r="I10" s="26"/>
      <c r="J10" s="26"/>
      <c r="K10" s="26"/>
      <c r="L10" s="26"/>
      <c r="M10" s="26"/>
    </row>
  </sheetData>
  <sheetProtection algorithmName="SHA-512" hashValue="IIxju+kGS188PhqMCzVhWlMEsERCcT2u9v2lgMNvBoype5r+3zz6FXbovwevQeUvf+2LE1ZHlUkp6JoEWZHvBA==" saltValue="Crb0SZ5HU4xjejBpOpTFPw==" spinCount="100000" sheet="1" objects="1" scenarios="1"/>
  <protectedRanges>
    <protectedRange sqref="B6:M9" name="Rango1"/>
  </protectedRanges>
  <mergeCells count="3">
    <mergeCell ref="H2:I2"/>
    <mergeCell ref="B4:M4"/>
    <mergeCell ref="B6:M9"/>
  </mergeCells>
  <pageMargins left="0.70866141732283472" right="0.70866141732283472" top="0.74803149606299213" bottom="0.74803149606299213" header="0.31496062992125984" footer="0.31496062992125984"/>
  <pageSetup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sheetPr>
  <dimension ref="A1:S27"/>
  <sheetViews>
    <sheetView topLeftCell="A19" workbookViewId="0">
      <selection activeCell="J13" sqref="J13:L15"/>
    </sheetView>
  </sheetViews>
  <sheetFormatPr baseColWidth="10" defaultColWidth="11.42578125" defaultRowHeight="14.25" x14ac:dyDescent="0.25"/>
  <cols>
    <col min="1" max="1" width="11.42578125" style="21"/>
    <col min="2" max="2" width="18" style="21" customWidth="1"/>
    <col min="3" max="12" width="13.42578125" style="21" customWidth="1"/>
    <col min="13" max="13" width="10.28515625" style="21" customWidth="1"/>
    <col min="14" max="16384" width="11.42578125" style="21"/>
  </cols>
  <sheetData>
    <row r="1" spans="1:19" ht="19.5" customHeight="1" x14ac:dyDescent="0.25"/>
    <row r="2" spans="1:19" ht="39" customHeight="1" x14ac:dyDescent="0.25">
      <c r="H2" s="222"/>
      <c r="I2" s="222"/>
      <c r="J2" s="22"/>
      <c r="K2" s="22"/>
      <c r="L2" s="22"/>
      <c r="M2" s="22"/>
      <c r="N2" s="22"/>
      <c r="O2" s="22"/>
      <c r="P2" s="22"/>
      <c r="Q2" s="22"/>
      <c r="R2" s="22"/>
      <c r="S2" s="22"/>
    </row>
    <row r="3" spans="1:19" ht="54" customHeight="1" x14ac:dyDescent="0.25">
      <c r="A3" s="23"/>
      <c r="B3" s="251"/>
      <c r="C3" s="251"/>
      <c r="D3" s="251"/>
      <c r="E3" s="251"/>
      <c r="F3" s="251"/>
      <c r="G3" s="251"/>
      <c r="H3" s="251"/>
      <c r="I3" s="251"/>
      <c r="J3" s="251"/>
      <c r="K3" s="251"/>
      <c r="L3" s="251"/>
      <c r="M3" s="43"/>
    </row>
    <row r="4" spans="1:19" ht="90" customHeight="1" x14ac:dyDescent="0.25">
      <c r="A4" s="23"/>
      <c r="B4" s="233" t="s">
        <v>19</v>
      </c>
      <c r="C4" s="233"/>
      <c r="D4" s="233"/>
      <c r="E4" s="233"/>
      <c r="F4" s="233"/>
      <c r="G4" s="233"/>
      <c r="H4" s="233"/>
      <c r="I4" s="233"/>
      <c r="J4" s="233"/>
      <c r="K4" s="233"/>
      <c r="L4" s="233"/>
      <c r="M4" s="233"/>
    </row>
    <row r="5" spans="1:19" ht="18" x14ac:dyDescent="0.25">
      <c r="B5" s="24"/>
      <c r="C5" s="25"/>
      <c r="D5" s="26"/>
      <c r="E5" s="26"/>
      <c r="F5" s="26"/>
      <c r="G5" s="26"/>
      <c r="H5" s="26"/>
      <c r="I5" s="26"/>
      <c r="J5" s="26"/>
      <c r="K5" s="26"/>
      <c r="L5" s="26"/>
      <c r="M5" s="26"/>
    </row>
    <row r="6" spans="1:19" ht="31.5" customHeight="1" x14ac:dyDescent="0.25">
      <c r="B6" s="224" t="s">
        <v>282</v>
      </c>
      <c r="C6" s="225"/>
      <c r="D6" s="225"/>
      <c r="E6" s="225"/>
      <c r="F6" s="225"/>
      <c r="G6" s="225"/>
      <c r="H6" s="225"/>
      <c r="I6" s="225"/>
      <c r="J6" s="225"/>
      <c r="K6" s="225"/>
      <c r="L6" s="225"/>
      <c r="M6" s="226"/>
    </row>
    <row r="7" spans="1:19" ht="31.5" customHeight="1" x14ac:dyDescent="0.25">
      <c r="B7" s="227"/>
      <c r="C7" s="228"/>
      <c r="D7" s="228"/>
      <c r="E7" s="228"/>
      <c r="F7" s="228"/>
      <c r="G7" s="228"/>
      <c r="H7" s="228"/>
      <c r="I7" s="228"/>
      <c r="J7" s="228"/>
      <c r="K7" s="228"/>
      <c r="L7" s="228"/>
      <c r="M7" s="229"/>
    </row>
    <row r="8" spans="1:19" ht="31.5" customHeight="1" x14ac:dyDescent="0.25">
      <c r="B8" s="227"/>
      <c r="C8" s="228"/>
      <c r="D8" s="228"/>
      <c r="E8" s="228"/>
      <c r="F8" s="228"/>
      <c r="G8" s="228"/>
      <c r="H8" s="228"/>
      <c r="I8" s="228"/>
      <c r="J8" s="228"/>
      <c r="K8" s="228"/>
      <c r="L8" s="228"/>
      <c r="M8" s="229"/>
    </row>
    <row r="9" spans="1:19" ht="31.5" customHeight="1" x14ac:dyDescent="0.25">
      <c r="B9" s="230"/>
      <c r="C9" s="231"/>
      <c r="D9" s="231"/>
      <c r="E9" s="231"/>
      <c r="F9" s="231"/>
      <c r="G9" s="231"/>
      <c r="H9" s="231"/>
      <c r="I9" s="231"/>
      <c r="J9" s="231"/>
      <c r="K9" s="231"/>
      <c r="L9" s="231"/>
      <c r="M9" s="232"/>
    </row>
    <row r="10" spans="1:19" ht="18" x14ac:dyDescent="0.25">
      <c r="B10" s="26"/>
      <c r="C10" s="26"/>
      <c r="D10" s="26"/>
      <c r="E10" s="26"/>
      <c r="F10" s="26"/>
      <c r="G10" s="26"/>
      <c r="H10" s="26"/>
      <c r="I10" s="26"/>
      <c r="J10" s="26"/>
      <c r="K10" s="26"/>
      <c r="L10" s="26"/>
      <c r="M10" s="26"/>
    </row>
    <row r="13" spans="1:19" x14ac:dyDescent="0.25">
      <c r="B13" s="234" t="s">
        <v>287</v>
      </c>
      <c r="C13" s="235"/>
      <c r="D13" s="236"/>
      <c r="F13" s="234" t="s">
        <v>288</v>
      </c>
      <c r="G13" s="235"/>
      <c r="H13" s="236"/>
      <c r="J13" s="234" t="s">
        <v>289</v>
      </c>
      <c r="K13" s="235"/>
      <c r="L13" s="236"/>
    </row>
    <row r="14" spans="1:19" x14ac:dyDescent="0.25">
      <c r="B14" s="237"/>
      <c r="C14" s="238"/>
      <c r="D14" s="239"/>
      <c r="F14" s="237"/>
      <c r="G14" s="238"/>
      <c r="H14" s="239"/>
      <c r="J14" s="237"/>
      <c r="K14" s="238"/>
      <c r="L14" s="239"/>
    </row>
    <row r="15" spans="1:19" x14ac:dyDescent="0.25">
      <c r="B15" s="240"/>
      <c r="C15" s="241"/>
      <c r="D15" s="242"/>
      <c r="F15" s="240"/>
      <c r="G15" s="241"/>
      <c r="H15" s="242"/>
      <c r="J15" s="240"/>
      <c r="K15" s="241"/>
      <c r="L15" s="242"/>
    </row>
    <row r="19" spans="2:12" x14ac:dyDescent="0.25">
      <c r="F19" s="243" t="s">
        <v>283</v>
      </c>
      <c r="G19" s="244"/>
      <c r="H19" s="245"/>
    </row>
    <row r="20" spans="2:12" x14ac:dyDescent="0.25">
      <c r="F20" s="246"/>
      <c r="G20" s="238"/>
      <c r="H20" s="247"/>
    </row>
    <row r="21" spans="2:12" x14ac:dyDescent="0.25">
      <c r="F21" s="248"/>
      <c r="G21" s="249"/>
      <c r="H21" s="250"/>
    </row>
    <row r="23" spans="2:12" ht="20.25" customHeight="1" x14ac:dyDescent="0.25"/>
    <row r="25" spans="2:12" x14ac:dyDescent="0.25">
      <c r="B25" s="234" t="s">
        <v>284</v>
      </c>
      <c r="C25" s="235"/>
      <c r="D25" s="236"/>
      <c r="F25" s="234" t="s">
        <v>286</v>
      </c>
      <c r="G25" s="235"/>
      <c r="H25" s="236"/>
      <c r="J25" s="234" t="s">
        <v>285</v>
      </c>
      <c r="K25" s="235"/>
      <c r="L25" s="236"/>
    </row>
    <row r="26" spans="2:12" x14ac:dyDescent="0.25">
      <c r="B26" s="237"/>
      <c r="C26" s="238"/>
      <c r="D26" s="239"/>
      <c r="F26" s="237"/>
      <c r="G26" s="238"/>
      <c r="H26" s="239"/>
      <c r="J26" s="237"/>
      <c r="K26" s="238"/>
      <c r="L26" s="239"/>
    </row>
    <row r="27" spans="2:12" x14ac:dyDescent="0.25">
      <c r="B27" s="240"/>
      <c r="C27" s="241"/>
      <c r="D27" s="242"/>
      <c r="F27" s="240"/>
      <c r="G27" s="241"/>
      <c r="H27" s="242"/>
      <c r="J27" s="240"/>
      <c r="K27" s="241"/>
      <c r="L27" s="242"/>
    </row>
  </sheetData>
  <sheetProtection algorithmName="SHA-512" hashValue="j7inA7db2FAe1Sl9JOuH+Sczu+uUcRkgN0RHBhLmlnUAsxZggecZZvsZFLVtCk45MQYU81EjiVej9VxiN5VzVw==" saltValue="bNR8wytNkePxiPgU/EYf3Q==" spinCount="100000" sheet="1" objects="1" scenarios="1"/>
  <protectedRanges>
    <protectedRange sqref="B6 B13 F13 J13 J25 F25 F19 B25" name="Rango1"/>
  </protectedRanges>
  <mergeCells count="11">
    <mergeCell ref="B6:M9"/>
    <mergeCell ref="B4:M4"/>
    <mergeCell ref="H2:I2"/>
    <mergeCell ref="J25:L27"/>
    <mergeCell ref="F19:H21"/>
    <mergeCell ref="B13:D15"/>
    <mergeCell ref="F13:H15"/>
    <mergeCell ref="J13:L15"/>
    <mergeCell ref="B25:D27"/>
    <mergeCell ref="F25:H27"/>
    <mergeCell ref="B3:L3"/>
  </mergeCells>
  <phoneticPr fontId="0" type="noConversion"/>
  <pageMargins left="0.70866141732283472" right="0.70866141732283472" top="0.74803149606299213" bottom="0.74803149606299213" header="0.31496062992125984" footer="0.31496062992125984"/>
  <pageSetup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249977111117893"/>
  </sheetPr>
  <dimension ref="A2:N9"/>
  <sheetViews>
    <sheetView topLeftCell="A7" zoomScaleNormal="100" workbookViewId="0">
      <selection activeCell="C8" sqref="C8:M8"/>
    </sheetView>
  </sheetViews>
  <sheetFormatPr baseColWidth="10" defaultColWidth="11.42578125" defaultRowHeight="15" x14ac:dyDescent="0.25"/>
  <cols>
    <col min="1" max="1" width="14.42578125" style="16" customWidth="1"/>
    <col min="2" max="2" width="17.85546875" style="16" customWidth="1"/>
    <col min="3" max="3" width="11.85546875" style="16" bestFit="1" customWidth="1"/>
    <col min="4" max="12" width="11.42578125" style="16"/>
    <col min="13" max="13" width="19.85546875" style="16" customWidth="1"/>
    <col min="14" max="16384" width="11.42578125" style="16"/>
  </cols>
  <sheetData>
    <row r="2" spans="1:14" ht="44.25" customHeight="1" x14ac:dyDescent="0.25">
      <c r="A2" s="14"/>
      <c r="B2" s="15"/>
    </row>
    <row r="3" spans="1:14" ht="54" customHeight="1" x14ac:dyDescent="0.25">
      <c r="A3" s="17"/>
      <c r="B3" s="15"/>
      <c r="C3" s="251" t="s">
        <v>20</v>
      </c>
      <c r="D3" s="251"/>
      <c r="E3" s="251"/>
      <c r="F3" s="251"/>
      <c r="G3" s="251"/>
      <c r="H3" s="251"/>
      <c r="I3" s="251"/>
      <c r="J3" s="251"/>
      <c r="K3" s="251"/>
      <c r="L3" s="251"/>
      <c r="M3" s="251"/>
      <c r="N3" s="18"/>
    </row>
    <row r="4" spans="1:14" ht="180" customHeight="1" x14ac:dyDescent="0.25">
      <c r="B4" s="19"/>
      <c r="C4" s="255" t="s">
        <v>21</v>
      </c>
      <c r="D4" s="255"/>
      <c r="E4" s="255"/>
      <c r="F4" s="255"/>
      <c r="G4" s="255"/>
      <c r="H4" s="255"/>
      <c r="I4" s="255"/>
      <c r="J4" s="255"/>
      <c r="K4" s="255"/>
      <c r="L4" s="255"/>
      <c r="M4" s="255"/>
    </row>
    <row r="5" spans="1:14" ht="18.75" customHeight="1" x14ac:dyDescent="0.25">
      <c r="A5" s="82"/>
      <c r="B5" s="82"/>
      <c r="C5" s="83" t="s">
        <v>22</v>
      </c>
      <c r="D5" s="84"/>
      <c r="E5" s="84"/>
      <c r="F5" s="84"/>
      <c r="G5" s="84"/>
      <c r="H5" s="84"/>
      <c r="I5" s="84"/>
      <c r="J5" s="84"/>
      <c r="K5" s="84"/>
      <c r="L5" s="84"/>
      <c r="M5" s="84"/>
    </row>
    <row r="6" spans="1:14" ht="111.75" customHeight="1" x14ac:dyDescent="0.25">
      <c r="A6" s="252" t="s">
        <v>23</v>
      </c>
      <c r="B6" s="252"/>
      <c r="C6" s="253" t="s">
        <v>290</v>
      </c>
      <c r="D6" s="253"/>
      <c r="E6" s="253"/>
      <c r="F6" s="253"/>
      <c r="G6" s="253"/>
      <c r="H6" s="253"/>
      <c r="I6" s="253"/>
      <c r="J6" s="253"/>
      <c r="K6" s="253"/>
      <c r="L6" s="253"/>
      <c r="M6" s="253"/>
    </row>
    <row r="7" spans="1:14" ht="127.5" customHeight="1" x14ac:dyDescent="0.25">
      <c r="A7" s="254" t="s">
        <v>24</v>
      </c>
      <c r="B7" s="254"/>
      <c r="C7" s="253" t="s">
        <v>291</v>
      </c>
      <c r="D7" s="253"/>
      <c r="E7" s="253"/>
      <c r="F7" s="253"/>
      <c r="G7" s="253"/>
      <c r="H7" s="253"/>
      <c r="I7" s="253"/>
      <c r="J7" s="253"/>
      <c r="K7" s="253"/>
      <c r="L7" s="253"/>
      <c r="M7" s="253"/>
    </row>
    <row r="8" spans="1:14" ht="116.25" customHeight="1" x14ac:dyDescent="0.25">
      <c r="A8" s="254" t="s">
        <v>25</v>
      </c>
      <c r="B8" s="254"/>
      <c r="C8" s="253" t="s">
        <v>292</v>
      </c>
      <c r="D8" s="253"/>
      <c r="E8" s="253"/>
      <c r="F8" s="253"/>
      <c r="G8" s="253"/>
      <c r="H8" s="253"/>
      <c r="I8" s="253"/>
      <c r="J8" s="253"/>
      <c r="K8" s="253"/>
      <c r="L8" s="253"/>
      <c r="M8" s="253"/>
    </row>
    <row r="9" spans="1:14" ht="16.5" x14ac:dyDescent="0.25">
      <c r="C9" s="20"/>
      <c r="D9" s="20"/>
      <c r="E9" s="20"/>
      <c r="F9" s="20"/>
      <c r="G9" s="20"/>
      <c r="H9" s="20"/>
      <c r="I9" s="20"/>
      <c r="J9" s="20"/>
      <c r="K9" s="20"/>
      <c r="L9" s="20"/>
      <c r="M9" s="20"/>
    </row>
  </sheetData>
  <sheetProtection algorithmName="SHA-512" hashValue="D8xPqttM+CtX4i2GU8bptsiyhRBy4LOk9O8kFxor4oCM/6vKyODmjfi8g7zEcgR1hgZKHxXNiqPCXTqXOVQyTA==" saltValue="9W2u3jw6tz2cbse6J65IxA==" spinCount="100000" sheet="1" objects="1" scenarios="1"/>
  <protectedRanges>
    <protectedRange sqref="C6 C7 C8" name="Rango1"/>
  </protectedRanges>
  <mergeCells count="8">
    <mergeCell ref="C3:M3"/>
    <mergeCell ref="A6:B6"/>
    <mergeCell ref="C6:M6"/>
    <mergeCell ref="C7:M7"/>
    <mergeCell ref="A8:B8"/>
    <mergeCell ref="C8:M8"/>
    <mergeCell ref="A7:B7"/>
    <mergeCell ref="C4:M4"/>
  </mergeCells>
  <phoneticPr fontId="0" type="noConversion"/>
  <pageMargins left="0.70866141732283472" right="0.70866141732283472" top="0.74803149606299213" bottom="0.74803149606299213" header="0.31496062992125984" footer="0.31496062992125984"/>
  <pageSetup scale="7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249977111117893"/>
  </sheetPr>
  <dimension ref="A2:N48"/>
  <sheetViews>
    <sheetView topLeftCell="A29" workbookViewId="0">
      <selection activeCell="C47" sqref="C47:N48"/>
    </sheetView>
  </sheetViews>
  <sheetFormatPr baseColWidth="10" defaultColWidth="11.42578125" defaultRowHeight="16.5" x14ac:dyDescent="0.25"/>
  <cols>
    <col min="1" max="16384" width="11.42578125" style="27"/>
  </cols>
  <sheetData>
    <row r="2" spans="2:13" ht="29.25" customHeight="1" x14ac:dyDescent="0.25"/>
    <row r="3" spans="2:13" ht="21" customHeight="1" x14ac:dyDescent="0.25"/>
    <row r="4" spans="2:13" ht="54" customHeight="1" x14ac:dyDescent="0.25">
      <c r="B4" s="251" t="s">
        <v>26</v>
      </c>
      <c r="C4" s="251"/>
      <c r="D4" s="251"/>
      <c r="E4" s="251"/>
      <c r="F4" s="251"/>
      <c r="G4" s="251"/>
      <c r="H4" s="251"/>
      <c r="I4" s="251"/>
      <c r="J4" s="251"/>
      <c r="K4" s="251"/>
      <c r="L4" s="251"/>
      <c r="M4" s="251"/>
    </row>
    <row r="5" spans="2:13" x14ac:dyDescent="0.25">
      <c r="B5" s="255" t="s">
        <v>27</v>
      </c>
      <c r="C5" s="255"/>
      <c r="D5" s="255"/>
      <c r="E5" s="255"/>
      <c r="F5" s="255"/>
      <c r="G5" s="255"/>
      <c r="H5" s="255"/>
      <c r="I5" s="255"/>
      <c r="J5" s="255"/>
      <c r="K5" s="255"/>
      <c r="L5" s="255"/>
      <c r="M5" s="255"/>
    </row>
    <row r="6" spans="2:13" ht="27" customHeight="1" x14ac:dyDescent="0.25">
      <c r="B6" s="255"/>
      <c r="C6" s="255"/>
      <c r="D6" s="255"/>
      <c r="E6" s="255"/>
      <c r="F6" s="255"/>
      <c r="G6" s="255"/>
      <c r="H6" s="255"/>
      <c r="I6" s="255"/>
      <c r="J6" s="255"/>
      <c r="K6" s="255"/>
      <c r="L6" s="255"/>
      <c r="M6" s="255"/>
    </row>
    <row r="7" spans="2:13" ht="26.25" customHeight="1" x14ac:dyDescent="0.25">
      <c r="B7" s="255"/>
      <c r="C7" s="255"/>
      <c r="D7" s="255"/>
      <c r="E7" s="255"/>
      <c r="F7" s="255"/>
      <c r="G7" s="255"/>
      <c r="H7" s="255"/>
      <c r="I7" s="255"/>
      <c r="J7" s="255"/>
      <c r="K7" s="255"/>
      <c r="L7" s="255"/>
      <c r="M7" s="255"/>
    </row>
    <row r="8" spans="2:13" ht="72" customHeight="1" x14ac:dyDescent="0.25">
      <c r="B8" s="255"/>
      <c r="C8" s="255"/>
      <c r="D8" s="255"/>
      <c r="E8" s="255"/>
      <c r="F8" s="255"/>
      <c r="G8" s="255"/>
      <c r="H8" s="255"/>
      <c r="I8" s="255"/>
      <c r="J8" s="255"/>
      <c r="K8" s="255"/>
      <c r="L8" s="255"/>
      <c r="M8" s="255"/>
    </row>
    <row r="9" spans="2:13" x14ac:dyDescent="0.25">
      <c r="B9" s="266" t="s">
        <v>28</v>
      </c>
      <c r="C9" s="266"/>
      <c r="D9" s="266"/>
      <c r="E9" s="266"/>
      <c r="F9" s="266"/>
      <c r="G9" s="266"/>
      <c r="H9" s="266"/>
      <c r="I9" s="266"/>
      <c r="J9" s="266"/>
      <c r="K9" s="266"/>
      <c r="L9" s="266"/>
      <c r="M9" s="266"/>
    </row>
    <row r="10" spans="2:13" x14ac:dyDescent="0.25">
      <c r="B10" s="85" t="s">
        <v>29</v>
      </c>
      <c r="C10" s="85"/>
      <c r="D10" s="85"/>
      <c r="E10" s="85"/>
      <c r="F10" s="85"/>
      <c r="G10" s="85"/>
      <c r="H10" s="85"/>
      <c r="I10" s="85"/>
      <c r="J10" s="85"/>
      <c r="K10" s="85"/>
      <c r="L10" s="85"/>
      <c r="M10" s="85"/>
    </row>
    <row r="11" spans="2:13" x14ac:dyDescent="0.25">
      <c r="B11" s="85" t="s">
        <v>30</v>
      </c>
      <c r="C11" s="85"/>
      <c r="D11" s="85"/>
      <c r="E11" s="85"/>
      <c r="F11" s="85"/>
      <c r="G11" s="85"/>
      <c r="H11" s="85"/>
      <c r="I11" s="85"/>
      <c r="J11" s="85"/>
      <c r="K11" s="85"/>
      <c r="L11" s="85"/>
      <c r="M11" s="85"/>
    </row>
    <row r="12" spans="2:13" x14ac:dyDescent="0.25">
      <c r="B12" s="85" t="s">
        <v>31</v>
      </c>
      <c r="C12" s="85"/>
      <c r="D12" s="85"/>
      <c r="E12" s="85"/>
      <c r="F12" s="85"/>
      <c r="G12" s="85"/>
      <c r="H12" s="85"/>
      <c r="I12" s="85"/>
      <c r="J12" s="85"/>
      <c r="K12" s="85"/>
      <c r="L12" s="85"/>
      <c r="M12" s="85"/>
    </row>
    <row r="13" spans="2:13" x14ac:dyDescent="0.25">
      <c r="B13" s="85" t="s">
        <v>32</v>
      </c>
      <c r="C13" s="85"/>
      <c r="D13" s="85"/>
      <c r="E13" s="85"/>
      <c r="F13" s="85"/>
      <c r="G13" s="85"/>
      <c r="H13" s="85"/>
      <c r="I13" s="85"/>
      <c r="J13" s="85"/>
      <c r="K13" s="85"/>
      <c r="L13" s="85"/>
      <c r="M13" s="85"/>
    </row>
    <row r="14" spans="2:13" x14ac:dyDescent="0.25">
      <c r="B14" s="85" t="s">
        <v>33</v>
      </c>
      <c r="C14" s="85"/>
      <c r="D14" s="85"/>
      <c r="E14" s="85"/>
      <c r="F14" s="85"/>
      <c r="G14" s="85"/>
      <c r="H14" s="85"/>
      <c r="I14" s="85"/>
      <c r="J14" s="85"/>
      <c r="K14" s="85"/>
      <c r="L14" s="85"/>
      <c r="M14" s="85"/>
    </row>
    <row r="15" spans="2:13" x14ac:dyDescent="0.25">
      <c r="B15" s="85" t="s">
        <v>34</v>
      </c>
      <c r="C15" s="85"/>
      <c r="D15" s="85"/>
      <c r="E15" s="85"/>
      <c r="F15" s="85"/>
      <c r="G15" s="85"/>
      <c r="H15" s="85"/>
      <c r="I15" s="85"/>
      <c r="J15" s="85"/>
      <c r="K15" s="85"/>
      <c r="L15" s="85"/>
      <c r="M15" s="85"/>
    </row>
    <row r="16" spans="2:13" x14ac:dyDescent="0.25">
      <c r="B16" s="28"/>
      <c r="C16" s="28"/>
      <c r="D16" s="28"/>
      <c r="E16" s="28"/>
      <c r="F16" s="28"/>
      <c r="G16" s="28"/>
      <c r="H16" s="28"/>
      <c r="I16" s="28"/>
      <c r="J16" s="28"/>
      <c r="K16" s="28"/>
      <c r="L16" s="28"/>
      <c r="M16" s="28"/>
    </row>
    <row r="17" spans="2:13" x14ac:dyDescent="0.25">
      <c r="B17" s="267" t="s">
        <v>293</v>
      </c>
      <c r="C17" s="268"/>
      <c r="D17" s="268"/>
      <c r="E17" s="268"/>
      <c r="F17" s="268"/>
      <c r="G17" s="268"/>
      <c r="H17" s="268"/>
      <c r="I17" s="268"/>
      <c r="J17" s="268"/>
      <c r="K17" s="268"/>
      <c r="L17" s="268"/>
      <c r="M17" s="269"/>
    </row>
    <row r="18" spans="2:13" x14ac:dyDescent="0.25">
      <c r="B18" s="270"/>
      <c r="C18" s="271"/>
      <c r="D18" s="271"/>
      <c r="E18" s="271"/>
      <c r="F18" s="271"/>
      <c r="G18" s="271"/>
      <c r="H18" s="271"/>
      <c r="I18" s="271"/>
      <c r="J18" s="271"/>
      <c r="K18" s="271"/>
      <c r="L18" s="271"/>
      <c r="M18" s="272"/>
    </row>
    <row r="19" spans="2:13" x14ac:dyDescent="0.25">
      <c r="B19" s="270"/>
      <c r="C19" s="271"/>
      <c r="D19" s="271"/>
      <c r="E19" s="271"/>
      <c r="F19" s="271"/>
      <c r="G19" s="271"/>
      <c r="H19" s="271"/>
      <c r="I19" s="271"/>
      <c r="J19" s="271"/>
      <c r="K19" s="271"/>
      <c r="L19" s="271"/>
      <c r="M19" s="272"/>
    </row>
    <row r="20" spans="2:13" x14ac:dyDescent="0.25">
      <c r="B20" s="270"/>
      <c r="C20" s="271"/>
      <c r="D20" s="271"/>
      <c r="E20" s="271"/>
      <c r="F20" s="271"/>
      <c r="G20" s="271"/>
      <c r="H20" s="271"/>
      <c r="I20" s="271"/>
      <c r="J20" s="271"/>
      <c r="K20" s="271"/>
      <c r="L20" s="271"/>
      <c r="M20" s="272"/>
    </row>
    <row r="21" spans="2:13" x14ac:dyDescent="0.25">
      <c r="B21" s="270"/>
      <c r="C21" s="271"/>
      <c r="D21" s="271"/>
      <c r="E21" s="271"/>
      <c r="F21" s="271"/>
      <c r="G21" s="271"/>
      <c r="H21" s="271"/>
      <c r="I21" s="271"/>
      <c r="J21" s="271"/>
      <c r="K21" s="271"/>
      <c r="L21" s="271"/>
      <c r="M21" s="272"/>
    </row>
    <row r="22" spans="2:13" x14ac:dyDescent="0.25">
      <c r="B22" s="273"/>
      <c r="C22" s="274"/>
      <c r="D22" s="274"/>
      <c r="E22" s="274"/>
      <c r="F22" s="274"/>
      <c r="G22" s="274"/>
      <c r="H22" s="274"/>
      <c r="I22" s="274"/>
      <c r="J22" s="274"/>
      <c r="K22" s="274"/>
      <c r="L22" s="274"/>
      <c r="M22" s="275"/>
    </row>
    <row r="24" spans="2:13" x14ac:dyDescent="0.25">
      <c r="B24" s="85" t="s">
        <v>35</v>
      </c>
    </row>
    <row r="37" spans="1:14" x14ac:dyDescent="0.25">
      <c r="A37" s="256" t="s">
        <v>36</v>
      </c>
      <c r="B37" s="256"/>
      <c r="C37" s="276" t="s">
        <v>295</v>
      </c>
      <c r="D37" s="277"/>
      <c r="E37" s="277"/>
      <c r="F37" s="277"/>
      <c r="G37" s="277"/>
      <c r="H37" s="277"/>
      <c r="I37" s="277"/>
      <c r="J37" s="277"/>
      <c r="K37" s="277"/>
      <c r="L37" s="277"/>
      <c r="M37" s="277"/>
      <c r="N37" s="278"/>
    </row>
    <row r="38" spans="1:14" x14ac:dyDescent="0.25">
      <c r="A38" s="256"/>
      <c r="B38" s="256"/>
      <c r="C38" s="260"/>
      <c r="D38" s="261"/>
      <c r="E38" s="261"/>
      <c r="F38" s="261"/>
      <c r="G38" s="261"/>
      <c r="H38" s="261"/>
      <c r="I38" s="261"/>
      <c r="J38" s="261"/>
      <c r="K38" s="261"/>
      <c r="L38" s="261"/>
      <c r="M38" s="261"/>
      <c r="N38" s="262"/>
    </row>
    <row r="39" spans="1:14" x14ac:dyDescent="0.25">
      <c r="A39" s="256" t="s">
        <v>37</v>
      </c>
      <c r="B39" s="256"/>
      <c r="C39" s="257" t="s">
        <v>294</v>
      </c>
      <c r="D39" s="258"/>
      <c r="E39" s="258"/>
      <c r="F39" s="258"/>
      <c r="G39" s="258"/>
      <c r="H39" s="258"/>
      <c r="I39" s="258"/>
      <c r="J39" s="258"/>
      <c r="K39" s="258"/>
      <c r="L39" s="258"/>
      <c r="M39" s="258"/>
      <c r="N39" s="259"/>
    </row>
    <row r="40" spans="1:14" x14ac:dyDescent="0.25">
      <c r="A40" s="256"/>
      <c r="B40" s="256"/>
      <c r="C40" s="260"/>
      <c r="D40" s="261"/>
      <c r="E40" s="261"/>
      <c r="F40" s="261"/>
      <c r="G40" s="261"/>
      <c r="H40" s="261"/>
      <c r="I40" s="261"/>
      <c r="J40" s="261"/>
      <c r="K40" s="261"/>
      <c r="L40" s="261"/>
      <c r="M40" s="261"/>
      <c r="N40" s="262"/>
    </row>
    <row r="41" spans="1:14" x14ac:dyDescent="0.25">
      <c r="A41" s="256" t="s">
        <v>38</v>
      </c>
      <c r="B41" s="256"/>
      <c r="C41" s="257" t="s">
        <v>296</v>
      </c>
      <c r="D41" s="258"/>
      <c r="E41" s="258"/>
      <c r="F41" s="258"/>
      <c r="G41" s="258"/>
      <c r="H41" s="258"/>
      <c r="I41" s="258"/>
      <c r="J41" s="258"/>
      <c r="K41" s="258"/>
      <c r="L41" s="258"/>
      <c r="M41" s="258"/>
      <c r="N41" s="259"/>
    </row>
    <row r="42" spans="1:14" x14ac:dyDescent="0.25">
      <c r="A42" s="256"/>
      <c r="B42" s="256"/>
      <c r="C42" s="260"/>
      <c r="D42" s="261"/>
      <c r="E42" s="261"/>
      <c r="F42" s="261"/>
      <c r="G42" s="261"/>
      <c r="H42" s="261"/>
      <c r="I42" s="261"/>
      <c r="J42" s="261"/>
      <c r="K42" s="261"/>
      <c r="L42" s="261"/>
      <c r="M42" s="261"/>
      <c r="N42" s="262"/>
    </row>
    <row r="43" spans="1:14" x14ac:dyDescent="0.25">
      <c r="A43" s="256" t="s">
        <v>39</v>
      </c>
      <c r="B43" s="256"/>
      <c r="C43" s="257" t="s">
        <v>297</v>
      </c>
      <c r="D43" s="258"/>
      <c r="E43" s="258"/>
      <c r="F43" s="258"/>
      <c r="G43" s="258"/>
      <c r="H43" s="258"/>
      <c r="I43" s="258"/>
      <c r="J43" s="258"/>
      <c r="K43" s="258"/>
      <c r="L43" s="258"/>
      <c r="M43" s="258"/>
      <c r="N43" s="259"/>
    </row>
    <row r="44" spans="1:14" x14ac:dyDescent="0.25">
      <c r="A44" s="256"/>
      <c r="B44" s="256"/>
      <c r="C44" s="260"/>
      <c r="D44" s="261"/>
      <c r="E44" s="261"/>
      <c r="F44" s="261"/>
      <c r="G44" s="261"/>
      <c r="H44" s="261"/>
      <c r="I44" s="261"/>
      <c r="J44" s="261"/>
      <c r="K44" s="261"/>
      <c r="L44" s="261"/>
      <c r="M44" s="261"/>
      <c r="N44" s="262"/>
    </row>
    <row r="45" spans="1:14" x14ac:dyDescent="0.25">
      <c r="A45" s="256" t="s">
        <v>40</v>
      </c>
      <c r="B45" s="256"/>
      <c r="C45" s="257" t="s">
        <v>299</v>
      </c>
      <c r="D45" s="258"/>
      <c r="E45" s="258"/>
      <c r="F45" s="258"/>
      <c r="G45" s="258"/>
      <c r="H45" s="258"/>
      <c r="I45" s="258"/>
      <c r="J45" s="258"/>
      <c r="K45" s="258"/>
      <c r="L45" s="258"/>
      <c r="M45" s="258"/>
      <c r="N45" s="259"/>
    </row>
    <row r="46" spans="1:14" x14ac:dyDescent="0.25">
      <c r="A46" s="256"/>
      <c r="B46" s="256"/>
      <c r="C46" s="260"/>
      <c r="D46" s="261"/>
      <c r="E46" s="261"/>
      <c r="F46" s="261"/>
      <c r="G46" s="261"/>
      <c r="H46" s="261"/>
      <c r="I46" s="261"/>
      <c r="J46" s="261"/>
      <c r="K46" s="261"/>
      <c r="L46" s="261"/>
      <c r="M46" s="261"/>
      <c r="N46" s="262"/>
    </row>
    <row r="47" spans="1:14" x14ac:dyDescent="0.25">
      <c r="A47" s="256" t="s">
        <v>41</v>
      </c>
      <c r="B47" s="256"/>
      <c r="C47" s="257" t="s">
        <v>298</v>
      </c>
      <c r="D47" s="258"/>
      <c r="E47" s="258"/>
      <c r="F47" s="258"/>
      <c r="G47" s="258"/>
      <c r="H47" s="258"/>
      <c r="I47" s="258"/>
      <c r="J47" s="258"/>
      <c r="K47" s="258"/>
      <c r="L47" s="258"/>
      <c r="M47" s="258"/>
      <c r="N47" s="259"/>
    </row>
    <row r="48" spans="1:14" x14ac:dyDescent="0.25">
      <c r="A48" s="256"/>
      <c r="B48" s="256"/>
      <c r="C48" s="263"/>
      <c r="D48" s="264"/>
      <c r="E48" s="264"/>
      <c r="F48" s="264"/>
      <c r="G48" s="264"/>
      <c r="H48" s="264"/>
      <c r="I48" s="264"/>
      <c r="J48" s="264"/>
      <c r="K48" s="264"/>
      <c r="L48" s="264"/>
      <c r="M48" s="264"/>
      <c r="N48" s="265"/>
    </row>
  </sheetData>
  <sheetProtection algorithmName="SHA-512" hashValue="tXhnWVS8ofgR1cpKTH8BOIi38oJJzxWna3GMTQX2uc9ZBJBSMX1wEVOLnzWbjkBsDlKD1bncStbfJEJCXj0AOw==" saltValue="K3MNV4t6joO3bB854LpddA==" spinCount="100000" sheet="1" objects="1" scenarios="1"/>
  <protectedRanges>
    <protectedRange sqref="B17 C37 C39 C41 C43 C45 C47" name="Rango1"/>
  </protectedRanges>
  <mergeCells count="16">
    <mergeCell ref="B9:M9"/>
    <mergeCell ref="B17:M22"/>
    <mergeCell ref="B5:M8"/>
    <mergeCell ref="B4:M4"/>
    <mergeCell ref="C37:N38"/>
    <mergeCell ref="A37:B38"/>
    <mergeCell ref="A45:B46"/>
    <mergeCell ref="C45:N46"/>
    <mergeCell ref="A47:B48"/>
    <mergeCell ref="C47:N48"/>
    <mergeCell ref="A39:B40"/>
    <mergeCell ref="C39:N40"/>
    <mergeCell ref="A41:B42"/>
    <mergeCell ref="C41:N42"/>
    <mergeCell ref="A43:B44"/>
    <mergeCell ref="C43:N44"/>
  </mergeCells>
  <phoneticPr fontId="0" type="noConversion"/>
  <pageMargins left="0.70866141732283472" right="0.70866141732283472" top="0.74803149606299213" bottom="0.74803149606299213" header="0.31496062992125984" footer="0.31496062992125984"/>
  <pageSetup paperSize="9" scale="7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249977111117893"/>
  </sheetPr>
  <dimension ref="B2:M15"/>
  <sheetViews>
    <sheetView topLeftCell="A8" workbookViewId="0">
      <selection activeCell="K18" sqref="K18"/>
    </sheetView>
  </sheetViews>
  <sheetFormatPr baseColWidth="10" defaultColWidth="11.42578125" defaultRowHeight="16.5" x14ac:dyDescent="0.25"/>
  <cols>
    <col min="1" max="16384" width="11.42578125" style="27"/>
  </cols>
  <sheetData>
    <row r="2" spans="2:13" ht="29.25" customHeight="1" x14ac:dyDescent="0.25"/>
    <row r="3" spans="2:13" ht="21" customHeight="1" x14ac:dyDescent="0.25"/>
    <row r="4" spans="2:13" ht="51" customHeight="1" x14ac:dyDescent="0.25">
      <c r="B4" s="251" t="s">
        <v>42</v>
      </c>
      <c r="C4" s="251"/>
      <c r="D4" s="251"/>
      <c r="E4" s="251"/>
      <c r="F4" s="251"/>
      <c r="G4" s="251"/>
      <c r="H4" s="251"/>
      <c r="I4" s="251"/>
      <c r="J4" s="251"/>
      <c r="K4" s="251"/>
      <c r="L4" s="251"/>
      <c r="M4" s="251"/>
    </row>
    <row r="5" spans="2:13" x14ac:dyDescent="0.25">
      <c r="B5" s="255" t="s">
        <v>43</v>
      </c>
      <c r="C5" s="255"/>
      <c r="D5" s="255"/>
      <c r="E5" s="255"/>
      <c r="F5" s="255"/>
      <c r="G5" s="255"/>
      <c r="H5" s="255"/>
      <c r="I5" s="255"/>
      <c r="J5" s="255"/>
      <c r="K5" s="255"/>
      <c r="L5" s="255"/>
      <c r="M5" s="255"/>
    </row>
    <row r="6" spans="2:13" ht="27" customHeight="1" x14ac:dyDescent="0.25">
      <c r="B6" s="255"/>
      <c r="C6" s="255"/>
      <c r="D6" s="255"/>
      <c r="E6" s="255"/>
      <c r="F6" s="255"/>
      <c r="G6" s="255"/>
      <c r="H6" s="255"/>
      <c r="I6" s="255"/>
      <c r="J6" s="255"/>
      <c r="K6" s="255"/>
      <c r="L6" s="255"/>
      <c r="M6" s="255"/>
    </row>
    <row r="7" spans="2:13" ht="26.25" customHeight="1" x14ac:dyDescent="0.25">
      <c r="B7" s="255"/>
      <c r="C7" s="255"/>
      <c r="D7" s="255"/>
      <c r="E7" s="255"/>
      <c r="F7" s="255"/>
      <c r="G7" s="255"/>
      <c r="H7" s="255"/>
      <c r="I7" s="255"/>
      <c r="J7" s="255"/>
      <c r="K7" s="255"/>
      <c r="L7" s="255"/>
      <c r="M7" s="255"/>
    </row>
    <row r="8" spans="2:13" ht="31.5" customHeight="1" x14ac:dyDescent="0.25">
      <c r="B8" s="255"/>
      <c r="C8" s="255"/>
      <c r="D8" s="255"/>
      <c r="E8" s="255"/>
      <c r="F8" s="255"/>
      <c r="G8" s="255"/>
      <c r="H8" s="255"/>
      <c r="I8" s="255"/>
      <c r="J8" s="255"/>
      <c r="K8" s="255"/>
      <c r="L8" s="255"/>
      <c r="M8" s="255"/>
    </row>
    <row r="9" spans="2:13" x14ac:dyDescent="0.25">
      <c r="B9" s="281" t="s">
        <v>44</v>
      </c>
      <c r="C9" s="282"/>
      <c r="D9" s="283"/>
      <c r="E9" s="287" t="s">
        <v>45</v>
      </c>
      <c r="F9" s="288"/>
      <c r="G9" s="289"/>
      <c r="H9" s="287" t="s">
        <v>46</v>
      </c>
      <c r="I9" s="288"/>
      <c r="J9" s="289"/>
      <c r="K9" s="287" t="s">
        <v>47</v>
      </c>
      <c r="L9" s="288"/>
      <c r="M9" s="289"/>
    </row>
    <row r="10" spans="2:13" x14ac:dyDescent="0.25">
      <c r="B10" s="284"/>
      <c r="C10" s="285"/>
      <c r="D10" s="286"/>
      <c r="E10" s="281" t="s">
        <v>300</v>
      </c>
      <c r="F10" s="282"/>
      <c r="G10" s="283"/>
      <c r="H10" s="281" t="s">
        <v>305</v>
      </c>
      <c r="I10" s="282"/>
      <c r="J10" s="283"/>
      <c r="K10" s="281" t="s">
        <v>312</v>
      </c>
      <c r="L10" s="282"/>
      <c r="M10" s="283"/>
    </row>
    <row r="11" spans="2:13" ht="47.25" customHeight="1" x14ac:dyDescent="0.25">
      <c r="B11" s="280" t="s">
        <v>48</v>
      </c>
      <c r="C11" s="280"/>
      <c r="D11" s="280"/>
      <c r="E11" s="279" t="s">
        <v>301</v>
      </c>
      <c r="F11" s="279"/>
      <c r="G11" s="279"/>
      <c r="H11" s="279" t="s">
        <v>306</v>
      </c>
      <c r="I11" s="279"/>
      <c r="J11" s="279"/>
      <c r="K11" s="279" t="s">
        <v>313</v>
      </c>
      <c r="L11" s="279"/>
      <c r="M11" s="279"/>
    </row>
    <row r="12" spans="2:13" ht="69" customHeight="1" x14ac:dyDescent="0.25">
      <c r="B12" s="280" t="s">
        <v>49</v>
      </c>
      <c r="C12" s="280"/>
      <c r="D12" s="280"/>
      <c r="E12" s="279" t="s">
        <v>302</v>
      </c>
      <c r="F12" s="279"/>
      <c r="G12" s="279"/>
      <c r="H12" s="279" t="s">
        <v>307</v>
      </c>
      <c r="I12" s="279"/>
      <c r="J12" s="279"/>
      <c r="K12" s="279" t="s">
        <v>314</v>
      </c>
      <c r="L12" s="279"/>
      <c r="M12" s="279"/>
    </row>
    <row r="13" spans="2:13" ht="69" customHeight="1" x14ac:dyDescent="0.25">
      <c r="B13" s="280" t="s">
        <v>50</v>
      </c>
      <c r="C13" s="280"/>
      <c r="D13" s="280"/>
      <c r="E13" s="279" t="s">
        <v>303</v>
      </c>
      <c r="F13" s="279"/>
      <c r="G13" s="279"/>
      <c r="H13" s="279" t="s">
        <v>310</v>
      </c>
      <c r="I13" s="279"/>
      <c r="J13" s="279"/>
      <c r="K13" s="279" t="s">
        <v>315</v>
      </c>
      <c r="L13" s="279"/>
      <c r="M13" s="279"/>
    </row>
    <row r="14" spans="2:13" ht="69" customHeight="1" x14ac:dyDescent="0.25">
      <c r="B14" s="280" t="s">
        <v>51</v>
      </c>
      <c r="C14" s="280"/>
      <c r="D14" s="280"/>
      <c r="E14" s="279" t="s">
        <v>309</v>
      </c>
      <c r="F14" s="279"/>
      <c r="G14" s="279"/>
      <c r="H14" s="279" t="s">
        <v>308</v>
      </c>
      <c r="I14" s="279"/>
      <c r="J14" s="279"/>
      <c r="K14" s="279" t="s">
        <v>316</v>
      </c>
      <c r="L14" s="279"/>
      <c r="M14" s="279"/>
    </row>
    <row r="15" spans="2:13" ht="69" customHeight="1" x14ac:dyDescent="0.25">
      <c r="B15" s="280" t="s">
        <v>52</v>
      </c>
      <c r="C15" s="280"/>
      <c r="D15" s="280"/>
      <c r="E15" s="279" t="s">
        <v>304</v>
      </c>
      <c r="F15" s="279"/>
      <c r="G15" s="279"/>
      <c r="H15" s="279" t="s">
        <v>311</v>
      </c>
      <c r="I15" s="279"/>
      <c r="J15" s="279"/>
      <c r="K15" s="279" t="s">
        <v>317</v>
      </c>
      <c r="L15" s="279"/>
      <c r="M15" s="279"/>
    </row>
  </sheetData>
  <sheetProtection algorithmName="SHA-512" hashValue="I1UkNhF71aMmJib84h1X+ZAY0zxI84eDcRrr33ZEQXGv7eJ9sLTQO5Hn954oF0+ESllC1CrAHWr1ljWr9j046Q==" saltValue="OaDhJ2p56REC1o72aXq+Ag==" spinCount="100000" sheet="1" objects="1" scenarios="1"/>
  <protectedRanges>
    <protectedRange sqref="E11 H11 K11 K12 H12 E12 E13 H13 K13 K14 H14 E14 E15 H15 K15 E10:M10" name="Rango1"/>
  </protectedRanges>
  <mergeCells count="29">
    <mergeCell ref="B4:M4"/>
    <mergeCell ref="B5:M8"/>
    <mergeCell ref="B9:D10"/>
    <mergeCell ref="E10:G10"/>
    <mergeCell ref="H10:J10"/>
    <mergeCell ref="K10:M10"/>
    <mergeCell ref="K9:M9"/>
    <mergeCell ref="H9:J9"/>
    <mergeCell ref="E9:G9"/>
    <mergeCell ref="B11:D11"/>
    <mergeCell ref="B12:D12"/>
    <mergeCell ref="B13:D13"/>
    <mergeCell ref="B15:D15"/>
    <mergeCell ref="E11:G11"/>
    <mergeCell ref="E14:G14"/>
    <mergeCell ref="B14:D14"/>
    <mergeCell ref="K14:M14"/>
    <mergeCell ref="E15:G15"/>
    <mergeCell ref="H15:J15"/>
    <mergeCell ref="K15:M15"/>
    <mergeCell ref="K11:M11"/>
    <mergeCell ref="E12:G12"/>
    <mergeCell ref="H12:J12"/>
    <mergeCell ref="K12:M12"/>
    <mergeCell ref="E13:G13"/>
    <mergeCell ref="H13:J13"/>
    <mergeCell ref="K13:M13"/>
    <mergeCell ref="H11:J11"/>
    <mergeCell ref="H14:J14"/>
  </mergeCells>
  <pageMargins left="0.70866141732283472" right="0.70866141732283472" top="0.74803149606299213" bottom="0.74803149606299213" header="0.31496062992125984" footer="0.31496062992125984"/>
  <pageSetup paperSize="9" scale="7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o" ma:contentTypeID="0x01010003F33B767A48804E99F2B22B0453E367" ma:contentTypeVersion="18" ma:contentTypeDescription="Crear nuevo documento." ma:contentTypeScope="" ma:versionID="48d09607dc337821d004483e0f95b76d">
  <xsd:schema xmlns:xsd="http://www.w3.org/2001/XMLSchema" xmlns:xs="http://www.w3.org/2001/XMLSchema" xmlns:p="http://schemas.microsoft.com/office/2006/metadata/properties" xmlns:ns1="http://schemas.microsoft.com/sharepoint/v3" xmlns:ns2="71013b74-8d76-4286-9854-1c967c63d6ea" xmlns:ns3="753d2b70-ea01-4c4d-98d7-6f3a087cc4f5" targetNamespace="http://schemas.microsoft.com/office/2006/metadata/properties" ma:root="true" ma:fieldsID="e6cc3228db478428319a95be0cdcea61" ns1:_="" ns2:_="" ns3:_="">
    <xsd:import namespace="http://schemas.microsoft.com/sharepoint/v3"/>
    <xsd:import namespace="71013b74-8d76-4286-9854-1c967c63d6ea"/>
    <xsd:import namespace="753d2b70-ea01-4c4d-98d7-6f3a087cc4f5"/>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1:_ip_UnifiedCompliancePolicyProperties" minOccurs="0"/>
                <xsd:element ref="ns1:_ip_UnifiedCompliancePolicyUIAc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Propiedades de la Directiva de cumplimiento unificado" ma:hidden="true" ma:internalName="_ip_UnifiedCompliancePolicyProperties">
      <xsd:simpleType>
        <xsd:restriction base="dms:Note"/>
      </xsd:simpleType>
    </xsd:element>
    <xsd:element name="_ip_UnifiedCompliancePolicyUIAction" ma:index="20"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013b74-8d76-4286-9854-1c967c63d6ea"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description="" ma:internalName="SharedWithDetails" ma:readOnly="true">
      <xsd:simpleType>
        <xsd:restriction base="dms:Note">
          <xsd:maxLength value="255"/>
        </xsd:restriction>
      </xsd:simpleType>
    </xsd:element>
    <xsd:element name="TaxCatchAll" ma:index="28" nillable="true" ma:displayName="Taxonomy Catch All Column" ma:hidden="true" ma:list="{a28fce42-a017-49a7-889c-171de4cbc568}" ma:internalName="TaxCatchAll" ma:showField="CatchAllData" ma:web="71013b74-8d76-4286-9854-1c967c63d6e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53d2b70-ea01-4c4d-98d7-6f3a087cc4f5"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Location" ma:index="17" nillable="true" ma:displayName="MediaServiceLocation" ma:description="" ma:internalName="MediaServiceLocation"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LengthInSeconds" ma:index="25" nillable="true" ma:displayName="Length (seconds)"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Etiquetas de imagen" ma:readOnly="false" ma:fieldId="{5cf76f15-5ced-4ddc-b409-7134ff3c332f}" ma:taxonomyMulti="true" ma:sspId="d33c8c81-5745-4931-bcc4-c2aeafe8678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71013b74-8d76-4286-9854-1c967c63d6ea" xsi:nil="true"/>
    <_ip_UnifiedCompliancePolicyProperties xmlns="http://schemas.microsoft.com/sharepoint/v3" xsi:nil="true"/>
    <lcf76f155ced4ddcb4097134ff3c332f xmlns="753d2b70-ea01-4c4d-98d7-6f3a087cc4f5">
      <Terms xmlns="http://schemas.microsoft.com/office/infopath/2007/PartnerControls"/>
    </lcf76f155ced4ddcb4097134ff3c332f>
    <_dlc_DocId xmlns="71013b74-8d76-4286-9854-1c967c63d6ea">NC27WN7QDMQ6-1213215567-632465</_dlc_DocId>
    <_dlc_DocIdUrl xmlns="71013b74-8d76-4286-9854-1c967c63d6ea">
      <Url>https://sena4.sharepoint.com/teams/det/_layouts/15/DocIdRedir.aspx?ID=NC27WN7QDMQ6-1213215567-632465</Url>
      <Description>NC27WN7QDMQ6-1213215567-632465</Description>
    </_dlc_DocIdUrl>
  </documentManagement>
</p:properties>
</file>

<file path=customXml/itemProps1.xml><?xml version="1.0" encoding="utf-8"?>
<ds:datastoreItem xmlns:ds="http://schemas.openxmlformats.org/officeDocument/2006/customXml" ds:itemID="{352DA64F-78F5-4183-8A95-2544B658B534}">
  <ds:schemaRefs>
    <ds:schemaRef ds:uri="http://schemas.microsoft.com/sharepoint/v3/contenttype/forms"/>
  </ds:schemaRefs>
</ds:datastoreItem>
</file>

<file path=customXml/itemProps2.xml><?xml version="1.0" encoding="utf-8"?>
<ds:datastoreItem xmlns:ds="http://schemas.openxmlformats.org/officeDocument/2006/customXml" ds:itemID="{5962907E-C803-49D2-B636-9D65939E2E58}">
  <ds:schemaRefs>
    <ds:schemaRef ds:uri="http://schemas.microsoft.com/sharepoint/events"/>
  </ds:schemaRefs>
</ds:datastoreItem>
</file>

<file path=customXml/itemProps3.xml><?xml version="1.0" encoding="utf-8"?>
<ds:datastoreItem xmlns:ds="http://schemas.openxmlformats.org/officeDocument/2006/customXml" ds:itemID="{8A749934-619F-4D90-833F-C9142D5653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013b74-8d76-4286-9854-1c967c63d6ea"/>
    <ds:schemaRef ds:uri="753d2b70-ea01-4c4d-98d7-6f3a087cc4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0910B8B-CCD4-4535-A0E6-B71508AFEDE6}">
  <ds:schemaRefs>
    <ds:schemaRef ds:uri="71013b74-8d76-4286-9854-1c967c63d6ea"/>
    <ds:schemaRef ds:uri="http://purl.org/dc/dcmitype/"/>
    <ds:schemaRef ds:uri="http://schemas.microsoft.com/office/2006/metadata/properties"/>
    <ds:schemaRef ds:uri="http://purl.org/dc/elements/1.1/"/>
    <ds:schemaRef ds:uri="http://schemas.openxmlformats.org/package/2006/metadata/core-properties"/>
    <ds:schemaRef ds:uri="753d2b70-ea01-4c4d-98d7-6f3a087cc4f5"/>
    <ds:schemaRef ds:uri="http://schemas.microsoft.com/office/2006/documentManagement/types"/>
    <ds:schemaRef ds:uri="http://schemas.microsoft.com/office/infopath/2007/PartnerControls"/>
    <ds:schemaRef ds:uri="http://purl.org/dc/terms/"/>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Formulario</vt:lpstr>
      <vt:lpstr>PORTADA</vt:lpstr>
      <vt:lpstr>MODELO DE NEGOCIO</vt:lpstr>
      <vt:lpstr>PLAN DE NEGOCIO</vt:lpstr>
      <vt:lpstr>1- EL EMPRENDEDOR</vt:lpstr>
      <vt:lpstr>2- PROBLEMA O NECESIDAD</vt:lpstr>
      <vt:lpstr>3- QUIÉN ES EL PROTAGONISTA</vt:lpstr>
      <vt:lpstr>4- SOLUCIÓN -PROPUESTA DE VALOR</vt:lpstr>
      <vt:lpstr>5- COMPETENCIA</vt:lpstr>
      <vt:lpstr>6- CANALES</vt:lpstr>
      <vt:lpstr>7- FICHA TÉCNICA PRODUCTO</vt:lpstr>
      <vt:lpstr>8- OPORTUNIDAD COMERCIAL</vt:lpstr>
      <vt:lpstr>9- VALIDACIÓN</vt:lpstr>
      <vt:lpstr>10- LAS CIFRAS</vt:lpstr>
      <vt:lpstr>PROYECCIÓN</vt:lpstr>
      <vt:lpstr>11- EQUIPO DE TRABAJO</vt:lpstr>
      <vt:lpstr>12- NORMATIVIDAD</vt:lpstr>
      <vt:lpstr>13- PROCESO PR-SR</vt:lpstr>
      <vt:lpstr>14- CAPACIDAD INSTALADA</vt:lpstr>
      <vt:lpstr>15- RIESGOS</vt:lpstr>
      <vt:lpstr>Hoja8</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JORGE</dc:creator>
  <cp:keywords/>
  <dc:description/>
  <cp:lastModifiedBy>Personal</cp:lastModifiedBy>
  <cp:revision/>
  <dcterms:created xsi:type="dcterms:W3CDTF">2010-10-31T23:38:13Z</dcterms:created>
  <dcterms:modified xsi:type="dcterms:W3CDTF">2023-06-06T03:00:29Z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9739c-ad3d-4908-806e-4d91151a6e13_Enabled">
    <vt:lpwstr>true</vt:lpwstr>
  </property>
  <property fmtid="{D5CDD505-2E9C-101B-9397-08002B2CF9AE}" pid="3" name="MSIP_Label_1299739c-ad3d-4908-806e-4d91151a6e13_SetDate">
    <vt:lpwstr>2022-10-20T21:24:45Z</vt:lpwstr>
  </property>
  <property fmtid="{D5CDD505-2E9C-101B-9397-08002B2CF9AE}" pid="4" name="MSIP_Label_1299739c-ad3d-4908-806e-4d91151a6e13_Method">
    <vt:lpwstr>Standard</vt:lpwstr>
  </property>
  <property fmtid="{D5CDD505-2E9C-101B-9397-08002B2CF9AE}" pid="5" name="MSIP_Label_1299739c-ad3d-4908-806e-4d91151a6e13_Name">
    <vt:lpwstr>All Employees (Unrestricted)</vt:lpwstr>
  </property>
  <property fmtid="{D5CDD505-2E9C-101B-9397-08002B2CF9AE}" pid="6" name="MSIP_Label_1299739c-ad3d-4908-806e-4d91151a6e13_SiteId">
    <vt:lpwstr>cbc2c381-2f2e-4d93-91d1-506c9316ace7</vt:lpwstr>
  </property>
  <property fmtid="{D5CDD505-2E9C-101B-9397-08002B2CF9AE}" pid="7" name="MSIP_Label_1299739c-ad3d-4908-806e-4d91151a6e13_ActionId">
    <vt:lpwstr>d14d65d0-35e8-462d-bfb1-7b7993d5b3cb</vt:lpwstr>
  </property>
  <property fmtid="{D5CDD505-2E9C-101B-9397-08002B2CF9AE}" pid="8" name="MSIP_Label_1299739c-ad3d-4908-806e-4d91151a6e13_ContentBits">
    <vt:lpwstr>0</vt:lpwstr>
  </property>
  <property fmtid="{D5CDD505-2E9C-101B-9397-08002B2CF9AE}" pid="9" name="ContentTypeId">
    <vt:lpwstr>0x01010003F33B767A48804E99F2B22B0453E367</vt:lpwstr>
  </property>
  <property fmtid="{D5CDD505-2E9C-101B-9397-08002B2CF9AE}" pid="10" name="_dlc_DocIdItemGuid">
    <vt:lpwstr>f37e3975-7649-49a5-86f8-eda3362563f9</vt:lpwstr>
  </property>
  <property fmtid="{D5CDD505-2E9C-101B-9397-08002B2CF9AE}" pid="11" name="MediaServiceImageTags">
    <vt:lpwstr/>
  </property>
</Properties>
</file>